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65" windowWidth="25500" windowHeight="14655" tabRatio="500" activeTab="0"/>
  </bookViews>
  <sheets>
    <sheet name="Tabela Produdividade-UNISUL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<sst xmlns="http://schemas.openxmlformats.org/spreadsheetml/2006/main" count="132" uniqueCount="96">
  <si>
    <t>GRUPO DE PESQUISA:</t>
  </si>
  <si>
    <t>ÁREA DO CONHECIMENTO:</t>
  </si>
  <si>
    <t>DISCRIMINAÇÃO</t>
  </si>
  <si>
    <t>VALOR POR ITEM</t>
  </si>
  <si>
    <t>NÚMERO DE ITENS</t>
  </si>
  <si>
    <t>VALOR FINAL</t>
  </si>
  <si>
    <t>1.1 – Qualis A1</t>
  </si>
  <si>
    <t>1.2 – Qualis A2</t>
  </si>
  <si>
    <t>1.3 – Qualis B1</t>
  </si>
  <si>
    <t>1.4 – Qualis B2</t>
  </si>
  <si>
    <t>1.5 – Qualis B3</t>
  </si>
  <si>
    <t>1.6 – Qualis B4</t>
  </si>
  <si>
    <t>1.7 – Qualis B5</t>
  </si>
  <si>
    <t>1.8 – Qualis C</t>
  </si>
  <si>
    <r>
      <t>1.9 – Não classificadas no Qualis (</t>
    </r>
    <r>
      <rPr>
        <b/>
        <sz val="9"/>
        <color indexed="10"/>
        <rFont val="Century Gothic"/>
        <family val="2"/>
      </rPr>
      <t>Não incluídos nos itens 1.1 a 1.8</t>
    </r>
    <r>
      <rPr>
        <b/>
        <sz val="9"/>
        <rFont val="Century Gothic"/>
        <family val="2"/>
      </rPr>
      <t>)</t>
    </r>
  </si>
  <si>
    <t xml:space="preserve">    1.9.1 com Fator de Impacto no JCR ou SJR ≥ 3</t>
  </si>
  <si>
    <t xml:space="preserve">    1.9.2 com Fator de Impacto no JCR ou SJR ≥ 1,5 e &lt; 3,0</t>
  </si>
  <si>
    <t xml:space="preserve">    1.9.3 com Fator de Impacto no JCR ou SJR ≥ 0,5 e &lt; 1,5</t>
  </si>
  <si>
    <t xml:space="preserve">    1.9.4 com Fator de Impacto no JCR ou SJR &gt; 0,0 e &lt; 0,5</t>
  </si>
  <si>
    <t>TOTAL DO ITEM 1</t>
  </si>
  <si>
    <t>2.1 –  Livro - Editora internacional</t>
  </si>
  <si>
    <t>TOTAL DO ITEM 2</t>
  </si>
  <si>
    <t>3.2 – Eventos nacionais</t>
  </si>
  <si>
    <t>3.3 – Eventos locais</t>
  </si>
  <si>
    <t>SUB-TOTAL</t>
  </si>
  <si>
    <t>TOTAL DO ITEM 3</t>
  </si>
  <si>
    <t>TOTAL DO ITEM 4</t>
  </si>
  <si>
    <t>TOTAL DO ITEM 5</t>
  </si>
  <si>
    <t>ORIENTAÇÃO E COORIENTAÇÃO</t>
  </si>
  <si>
    <t>TOTAL DO ITEM 7</t>
  </si>
  <si>
    <t>PONTUAÇÃO FINAL DA PRODUÇÃO</t>
  </si>
  <si>
    <r>
      <t>BOLSISTA DE PRODUTIVIDADE PQ e/ou DT DO CNPq (</t>
    </r>
    <r>
      <rPr>
        <b/>
        <sz val="11"/>
        <color indexed="10"/>
        <rFont val="Century Gothic"/>
        <family val="2"/>
      </rPr>
      <t>SIM ou NÃO</t>
    </r>
    <r>
      <rPr>
        <b/>
        <sz val="11"/>
        <rFont val="Century Gothic"/>
        <family val="2"/>
      </rPr>
      <t>)</t>
    </r>
  </si>
  <si>
    <t>NÃO</t>
  </si>
  <si>
    <t>SE SIM = Pontuação Adicional (5,0%)</t>
  </si>
  <si>
    <t>SE SIM = Pontuação Adicional (2,5%)</t>
  </si>
  <si>
    <t/>
  </si>
  <si>
    <t>NOME DO PESQUISADOR:</t>
  </si>
  <si>
    <t>AS INFORMAÇÕES DEVERÃO SER EXTRAÍDAS DO CURRÍCULO LATTES CNPq</t>
  </si>
  <si>
    <t xml:space="preserve">2.2 – Livro - Editora nacional </t>
  </si>
  <si>
    <t>2.3 – Livro organizado</t>
  </si>
  <si>
    <t>2.4 –  Capítulos em livro - Editora internacional</t>
  </si>
  <si>
    <t>2.5 –  Capítulos em livro - Editora nacional</t>
  </si>
  <si>
    <t>4.1 – Eventos internacionais</t>
  </si>
  <si>
    <t>4.2 – Eventos nacionais</t>
  </si>
  <si>
    <t>4.3 – Eventos locais</t>
  </si>
  <si>
    <t>7.1 - Desenvolvimento ou geração de produtos ou software com registro no INPI ou orgão competente</t>
  </si>
  <si>
    <t xml:space="preserve">PRODUÇÃO TECNOLÓGICA </t>
  </si>
  <si>
    <r>
      <t xml:space="preserve">DOCENTE DE PPG </t>
    </r>
    <r>
      <rPr>
        <b/>
        <i/>
        <sz val="11"/>
        <rFont val="Century Gothic"/>
        <family val="2"/>
      </rPr>
      <t>STRICTO SENSU NA UNISUL</t>
    </r>
    <r>
      <rPr>
        <b/>
        <sz val="11"/>
        <rFont val="Century Gothic"/>
        <family val="2"/>
      </rPr>
      <t xml:space="preserve"> (</t>
    </r>
    <r>
      <rPr>
        <b/>
        <sz val="11"/>
        <color indexed="10"/>
        <rFont val="Century Gothic"/>
        <family val="2"/>
      </rPr>
      <t>SIM ou NÃO</t>
    </r>
    <r>
      <rPr>
        <b/>
        <sz val="11"/>
        <rFont val="Century Gothic"/>
        <family val="2"/>
      </rPr>
      <t>)</t>
    </r>
  </si>
  <si>
    <r>
      <t xml:space="preserve">8.1 – Orientação em Pós-graduação (Especialização: Andamento e concluídas) </t>
    </r>
    <r>
      <rPr>
        <b/>
        <sz val="9"/>
        <rFont val="Century Gothic"/>
        <family val="2"/>
      </rPr>
      <t>(</t>
    </r>
    <r>
      <rPr>
        <b/>
        <sz val="9"/>
        <color indexed="10"/>
        <rFont val="Century Gothic"/>
        <family val="2"/>
      </rPr>
      <t>máximo no período = 6</t>
    </r>
    <r>
      <rPr>
        <b/>
        <sz val="9"/>
        <rFont val="Century Gothic"/>
        <family val="2"/>
      </rPr>
      <t>)</t>
    </r>
  </si>
  <si>
    <r>
      <t xml:space="preserve">8.2 – Orientação em Iniciação Científica e Tecnológica (Andamento e concluídas) </t>
    </r>
    <r>
      <rPr>
        <b/>
        <sz val="9"/>
        <rFont val="Century Gothic"/>
        <family val="2"/>
      </rPr>
      <t>(</t>
    </r>
    <r>
      <rPr>
        <b/>
        <sz val="9"/>
        <color indexed="10"/>
        <rFont val="Century Gothic"/>
        <family val="2"/>
      </rPr>
      <t>máximo no período = 6</t>
    </r>
    <r>
      <rPr>
        <b/>
        <sz val="9"/>
        <rFont val="Century Gothic"/>
        <family val="2"/>
      </rPr>
      <t>)</t>
    </r>
  </si>
  <si>
    <r>
      <t xml:space="preserve">8.3 – Orientação de Trabalho de Conclusão de Curso de Graduação  (Andamento e concluídas) </t>
    </r>
    <r>
      <rPr>
        <b/>
        <sz val="9"/>
        <rFont val="Century Gothic"/>
        <family val="2"/>
      </rPr>
      <t>(</t>
    </r>
    <r>
      <rPr>
        <b/>
        <sz val="9"/>
        <color indexed="10"/>
        <rFont val="Century Gothic"/>
        <family val="2"/>
      </rPr>
      <t>máximo no período = 6</t>
    </r>
    <r>
      <rPr>
        <b/>
        <sz val="9"/>
        <rFont val="Century Gothic"/>
        <family val="2"/>
      </rPr>
      <t>)</t>
    </r>
  </si>
  <si>
    <r>
      <t>8.4 – Orientação de mestrado em andamento</t>
    </r>
    <r>
      <rPr>
        <b/>
        <sz val="9"/>
        <rFont val="Century Gothic"/>
        <family val="2"/>
      </rPr>
      <t xml:space="preserve"> (</t>
    </r>
    <r>
      <rPr>
        <b/>
        <sz val="9"/>
        <color indexed="10"/>
        <rFont val="Century Gothic"/>
        <family val="2"/>
      </rPr>
      <t>máximo no período = 6</t>
    </r>
    <r>
      <rPr>
        <b/>
        <sz val="9"/>
        <rFont val="Century Gothic"/>
        <family val="2"/>
      </rPr>
      <t>)</t>
    </r>
  </si>
  <si>
    <r>
      <t xml:space="preserve">8.5 – Orientação de doutorado em andamento </t>
    </r>
    <r>
      <rPr>
        <b/>
        <sz val="9"/>
        <rFont val="Century Gothic"/>
        <family val="2"/>
      </rPr>
      <t>(</t>
    </r>
    <r>
      <rPr>
        <b/>
        <sz val="9"/>
        <color indexed="10"/>
        <rFont val="Century Gothic"/>
        <family val="2"/>
      </rPr>
      <t>máximo no período = 3</t>
    </r>
    <r>
      <rPr>
        <b/>
        <sz val="9"/>
        <rFont val="Century Gothic"/>
        <family val="2"/>
      </rPr>
      <t>)</t>
    </r>
  </si>
  <si>
    <r>
      <t xml:space="preserve">8.6 – Orientação de mestrado concluído </t>
    </r>
    <r>
      <rPr>
        <b/>
        <sz val="9"/>
        <rFont val="Century Gothic"/>
        <family val="2"/>
      </rPr>
      <t>(</t>
    </r>
    <r>
      <rPr>
        <b/>
        <sz val="9"/>
        <color indexed="10"/>
        <rFont val="Century Gothic"/>
        <family val="2"/>
      </rPr>
      <t>máximo no período = 6</t>
    </r>
    <r>
      <rPr>
        <b/>
        <sz val="9"/>
        <rFont val="Century Gothic"/>
        <family val="2"/>
      </rPr>
      <t>)</t>
    </r>
  </si>
  <si>
    <r>
      <t>8.7 – Orientação de doutorado concluído</t>
    </r>
    <r>
      <rPr>
        <b/>
        <sz val="9"/>
        <rFont val="Century Gothic"/>
        <family val="2"/>
      </rPr>
      <t xml:space="preserve"> (</t>
    </r>
    <r>
      <rPr>
        <b/>
        <sz val="9"/>
        <color indexed="10"/>
        <rFont val="Century Gothic"/>
        <family val="2"/>
      </rPr>
      <t>máximo no período = 3</t>
    </r>
    <r>
      <rPr>
        <b/>
        <sz val="9"/>
        <rFont val="Century Gothic"/>
        <family val="2"/>
      </rPr>
      <t>)</t>
    </r>
  </si>
  <si>
    <r>
      <t xml:space="preserve">8.8 – Coorientação de mestrado em andamento </t>
    </r>
    <r>
      <rPr>
        <b/>
        <sz val="9"/>
        <rFont val="Century Gothic"/>
        <family val="2"/>
      </rPr>
      <t>(</t>
    </r>
    <r>
      <rPr>
        <b/>
        <sz val="9"/>
        <color indexed="10"/>
        <rFont val="Century Gothic"/>
        <family val="2"/>
      </rPr>
      <t>máximo no período = 6</t>
    </r>
    <r>
      <rPr>
        <b/>
        <sz val="9"/>
        <rFont val="Century Gothic"/>
        <family val="2"/>
      </rPr>
      <t>)</t>
    </r>
  </si>
  <si>
    <r>
      <t xml:space="preserve">8.9 – Coorientação de doutorado em andamento </t>
    </r>
    <r>
      <rPr>
        <b/>
        <sz val="9"/>
        <rFont val="Century Gothic"/>
        <family val="2"/>
      </rPr>
      <t>(</t>
    </r>
    <r>
      <rPr>
        <b/>
        <sz val="9"/>
        <color indexed="10"/>
        <rFont val="Century Gothic"/>
        <family val="2"/>
      </rPr>
      <t>máximo no período = 3</t>
    </r>
    <r>
      <rPr>
        <b/>
        <sz val="9"/>
        <rFont val="Century Gothic"/>
        <family val="2"/>
      </rPr>
      <t>)</t>
    </r>
  </si>
  <si>
    <r>
      <t>8.10 – Coorientação de mestrado concluído</t>
    </r>
    <r>
      <rPr>
        <b/>
        <sz val="9"/>
        <rFont val="Century Gothic"/>
        <family val="2"/>
      </rPr>
      <t xml:space="preserve"> (</t>
    </r>
    <r>
      <rPr>
        <b/>
        <sz val="9"/>
        <color indexed="10"/>
        <rFont val="Century Gothic"/>
        <family val="2"/>
      </rPr>
      <t>máximo no período = 6</t>
    </r>
    <r>
      <rPr>
        <b/>
        <sz val="9"/>
        <rFont val="Century Gothic"/>
        <family val="2"/>
      </rPr>
      <t>)</t>
    </r>
  </si>
  <si>
    <r>
      <t xml:space="preserve">8.11 – Coorientação de doutorado concluído </t>
    </r>
    <r>
      <rPr>
        <b/>
        <sz val="9"/>
        <rFont val="Century Gothic"/>
        <family val="2"/>
      </rPr>
      <t>(</t>
    </r>
    <r>
      <rPr>
        <b/>
        <sz val="9"/>
        <color indexed="10"/>
        <rFont val="Century Gothic"/>
        <family val="2"/>
      </rPr>
      <t>máximo no período = 3</t>
    </r>
    <r>
      <rPr>
        <b/>
        <sz val="9"/>
        <rFont val="Century Gothic"/>
        <family val="2"/>
      </rPr>
      <t>)</t>
    </r>
  </si>
  <si>
    <t>TOTAL ITEM 8</t>
  </si>
  <si>
    <t>9.1 –  Qualis A1</t>
  </si>
  <si>
    <t>9.2 – Qualis A2</t>
  </si>
  <si>
    <t>9.3 – Qualis B1</t>
  </si>
  <si>
    <t>9.4 – Qualis B2</t>
  </si>
  <si>
    <t>9.5 –  Qualis B3</t>
  </si>
  <si>
    <t>9.6 –  Qualis B4</t>
  </si>
  <si>
    <t>9.7 –  Qualis B5</t>
  </si>
  <si>
    <t>9.8 –  Qualis C</t>
  </si>
  <si>
    <t xml:space="preserve">    9.9.1 com Fator de Impacto no JCR ou SJR ≥ 3</t>
  </si>
  <si>
    <t xml:space="preserve">    9.9.2 com Fator de Impacto no JCR ou SJR ≥ 1,5 e &lt; 3,0</t>
  </si>
  <si>
    <t xml:space="preserve">    9.9.3 com Fator de Impacto no JCR ou SJR ≥ 0,5 e &lt; 1,5</t>
  </si>
  <si>
    <r>
      <t>9.9 - Não classificadas no Qualis (</t>
    </r>
    <r>
      <rPr>
        <b/>
        <sz val="9"/>
        <color indexed="10"/>
        <rFont val="Century Gothic"/>
        <family val="2"/>
      </rPr>
      <t>Não incluídos nos itens 9.1 a 9.8</t>
    </r>
    <r>
      <rPr>
        <b/>
        <sz val="9"/>
        <rFont val="Century Gothic"/>
        <family val="2"/>
      </rPr>
      <t>) (</t>
    </r>
    <r>
      <rPr>
        <b/>
        <sz val="9"/>
        <color indexed="10"/>
        <rFont val="Century Gothic"/>
        <family val="2"/>
      </rPr>
      <t>máximo no período por sub-item = 1</t>
    </r>
    <r>
      <rPr>
        <b/>
        <sz val="9"/>
        <rFont val="Century Gothic"/>
        <family val="2"/>
      </rPr>
      <t>)</t>
    </r>
  </si>
  <si>
    <t xml:space="preserve">    9.9.4 com Fator de Impacto no JCR ou SJR &gt; 0,0 e &lt; 0,5</t>
  </si>
  <si>
    <t>TOTAL DO ITEM 9</t>
  </si>
  <si>
    <t>TOTAL DO ITEM 6</t>
  </si>
  <si>
    <t xml:space="preserve">TABELA PARA CÁLCULO DA PRODUTIVIDADE CIENTÍFICA                                                                                                                                                              </t>
  </si>
  <si>
    <t>5.1 – Eventos internacionais</t>
  </si>
  <si>
    <t>5.2 – Eventos nacionais</t>
  </si>
  <si>
    <t>5.3 – Eventos locais</t>
  </si>
  <si>
    <t>6.1 – Eventos internacionais</t>
  </si>
  <si>
    <t>6.2 – Eventos nacionais</t>
  </si>
  <si>
    <t>6.3 – Eventos locais</t>
  </si>
  <si>
    <t>PONTUAÇÃO TOTAL DA PRODUÇÃO</t>
  </si>
  <si>
    <t xml:space="preserve">3.1 – Eventos internacionais </t>
  </si>
  <si>
    <r>
      <t xml:space="preserve">7.2 - Desenvolvimento de material didático ou institucional </t>
    </r>
    <r>
      <rPr>
        <b/>
        <sz val="9"/>
        <color indexed="8"/>
        <rFont val="Century Gothic"/>
        <family val="2"/>
      </rPr>
      <t>(</t>
    </r>
    <r>
      <rPr>
        <b/>
        <sz val="9"/>
        <color indexed="10"/>
        <rFont val="Century Gothic"/>
        <family val="2"/>
      </rPr>
      <t>máximo no período = 4</t>
    </r>
    <r>
      <rPr>
        <b/>
        <sz val="9"/>
        <color indexed="8"/>
        <rFont val="Century Gothic"/>
        <family val="2"/>
      </rPr>
      <t xml:space="preserve">) </t>
    </r>
  </si>
  <si>
    <r>
      <t xml:space="preserve">7.3 - Curso de curta duração ministrado </t>
    </r>
    <r>
      <rPr>
        <b/>
        <sz val="9"/>
        <color indexed="8"/>
        <rFont val="Century Gothic"/>
        <family val="2"/>
      </rPr>
      <t>(</t>
    </r>
    <r>
      <rPr>
        <b/>
        <sz val="9"/>
        <color indexed="10"/>
        <rFont val="Century Gothic"/>
        <family val="2"/>
      </rPr>
      <t>máximo no período = 4</t>
    </r>
    <r>
      <rPr>
        <b/>
        <sz val="9"/>
        <color indexed="8"/>
        <rFont val="Century Gothic"/>
        <family val="2"/>
      </rPr>
      <t>)</t>
    </r>
    <r>
      <rPr>
        <sz val="9"/>
        <color indexed="8"/>
        <rFont val="Century Gothic"/>
        <family val="2"/>
      </rPr>
      <t xml:space="preserve">  </t>
    </r>
  </si>
  <si>
    <r>
      <t xml:space="preserve">7.4 - Maquetes </t>
    </r>
    <r>
      <rPr>
        <b/>
        <sz val="9"/>
        <color indexed="8"/>
        <rFont val="Century Gothic"/>
        <family val="2"/>
      </rPr>
      <t>(</t>
    </r>
    <r>
      <rPr>
        <b/>
        <sz val="9"/>
        <color indexed="10"/>
        <rFont val="Century Gothic"/>
        <family val="2"/>
      </rPr>
      <t>máximo no período = 4</t>
    </r>
    <r>
      <rPr>
        <b/>
        <sz val="9"/>
        <color indexed="8"/>
        <rFont val="Century Gothic"/>
        <family val="2"/>
      </rPr>
      <t>)</t>
    </r>
  </si>
  <si>
    <r>
      <t xml:space="preserve">7.5 - Produtos (protótipos, pilotos, etc) </t>
    </r>
    <r>
      <rPr>
        <b/>
        <sz val="9"/>
        <color indexed="8"/>
        <rFont val="Century Gothic"/>
        <family val="2"/>
      </rPr>
      <t>(</t>
    </r>
    <r>
      <rPr>
        <b/>
        <sz val="9"/>
        <color indexed="10"/>
        <rFont val="Century Gothic"/>
        <family val="2"/>
      </rPr>
      <t>máximo no período = 4</t>
    </r>
    <r>
      <rPr>
        <b/>
        <sz val="9"/>
        <color indexed="8"/>
        <rFont val="Century Gothic"/>
        <family val="2"/>
      </rPr>
      <t>)</t>
    </r>
  </si>
  <si>
    <r>
      <t xml:space="preserve">7.6 - Assessoria e consultoria </t>
    </r>
    <r>
      <rPr>
        <b/>
        <sz val="9"/>
        <color indexed="8"/>
        <rFont val="Century Gothic"/>
        <family val="2"/>
      </rPr>
      <t>(</t>
    </r>
    <r>
      <rPr>
        <b/>
        <sz val="9"/>
        <color indexed="10"/>
        <rFont val="Century Gothic"/>
        <family val="2"/>
      </rPr>
      <t>máximo no período = 4</t>
    </r>
    <r>
      <rPr>
        <b/>
        <sz val="9"/>
        <color indexed="8"/>
        <rFont val="Century Gothic"/>
        <family val="2"/>
      </rPr>
      <t>)</t>
    </r>
  </si>
  <si>
    <r>
      <t>ARTIGOS PUBLICADOS EM PERIÓDICOS CIENTÍFICOS                                                                                                                       (</t>
    </r>
    <r>
      <rPr>
        <b/>
        <sz val="10"/>
        <color indexed="10"/>
        <rFont val="Century Gothic"/>
        <family val="2"/>
      </rPr>
      <t>Melhor Estrato Entre as Áreas, considerando o Qualis da CAPES</t>
    </r>
    <r>
      <rPr>
        <b/>
        <sz val="10"/>
        <rFont val="Century Gothic"/>
        <family val="2"/>
      </rPr>
      <t>)</t>
    </r>
  </si>
  <si>
    <r>
      <t>LIVROS E CAPÍTULOS DE LIVROS PUBLICADOS                                                                                                                                 (</t>
    </r>
    <r>
      <rPr>
        <b/>
        <sz val="10"/>
        <color indexed="10"/>
        <rFont val="Century Gothic"/>
        <family val="2"/>
      </rPr>
      <t>máximo no período por item = 3</t>
    </r>
    <r>
      <rPr>
        <b/>
        <sz val="10"/>
        <rFont val="Century Gothic"/>
        <family val="2"/>
      </rPr>
      <t>)</t>
    </r>
  </si>
  <si>
    <r>
      <t>TRABALHOS COMPLETOS EM ANAIS DE EVENTOS                                                                                                                       (</t>
    </r>
    <r>
      <rPr>
        <b/>
        <sz val="10"/>
        <color indexed="10"/>
        <rFont val="Century Gothic"/>
        <family val="2"/>
      </rPr>
      <t>Pontuação máxima no período = 150</t>
    </r>
    <r>
      <rPr>
        <b/>
        <sz val="10"/>
        <rFont val="Century Gothic"/>
        <family val="2"/>
      </rPr>
      <t>)</t>
    </r>
  </si>
  <si>
    <r>
      <t>APRESENTAÇÃO DE TRABALHOS COMPLETOS EM EVENTOS                                                                                                     (</t>
    </r>
    <r>
      <rPr>
        <b/>
        <sz val="10"/>
        <color indexed="10"/>
        <rFont val="Century Gothic"/>
        <family val="2"/>
      </rPr>
      <t>Pontuação máxima no período = 150</t>
    </r>
    <r>
      <rPr>
        <b/>
        <sz val="10"/>
        <rFont val="Century Gothic"/>
        <family val="2"/>
      </rPr>
      <t>)</t>
    </r>
  </si>
  <si>
    <r>
      <t>EDITOR-CHEFE OU EDITOR DE ÁREA DE PERIÓDICOS CIENTÍFICOS                                                                                                  (</t>
    </r>
    <r>
      <rPr>
        <b/>
        <sz val="10"/>
        <color indexed="10"/>
        <rFont val="Century Gothic"/>
        <family val="2"/>
      </rPr>
      <t>Melhor Estrato Entre as Áreas - Considerando o Qualis da Capes</t>
    </r>
    <r>
      <rPr>
        <b/>
        <sz val="10"/>
        <rFont val="Century Gothic"/>
        <family val="2"/>
      </rPr>
      <t>)</t>
    </r>
    <r>
      <rPr>
        <b/>
        <sz val="10"/>
        <color indexed="10"/>
        <rFont val="Century Gothic"/>
        <family val="2"/>
      </rPr>
      <t xml:space="preserve"> </t>
    </r>
    <r>
      <rPr>
        <b/>
        <sz val="10"/>
        <rFont val="Century Gothic"/>
        <family val="2"/>
      </rPr>
      <t>(</t>
    </r>
    <r>
      <rPr>
        <b/>
        <sz val="10"/>
        <color indexed="10"/>
        <rFont val="Century Gothic"/>
        <family val="2"/>
      </rPr>
      <t>máximo no período por item = 1</t>
    </r>
    <r>
      <rPr>
        <b/>
        <sz val="10"/>
        <rFont val="Century Gothic"/>
        <family val="2"/>
      </rPr>
      <t>)</t>
    </r>
  </si>
  <si>
    <r>
      <t xml:space="preserve">                              RESUMOS EM ANAIS DE EVENTOS                                                                                                                   (</t>
    </r>
    <r>
      <rPr>
        <b/>
        <sz val="10"/>
        <color indexed="10"/>
        <rFont val="Century Gothic"/>
        <family val="2"/>
      </rPr>
      <t>Pontuação máxima no período = 150</t>
    </r>
    <r>
      <rPr>
        <b/>
        <sz val="10"/>
        <rFont val="Century Gothic"/>
        <family val="2"/>
      </rPr>
      <t>)</t>
    </r>
  </si>
  <si>
    <r>
      <t>APRESENTAÇÃO DE RESUMO EM EVENTOS                                                                                                                                 (</t>
    </r>
    <r>
      <rPr>
        <b/>
        <sz val="10"/>
        <color indexed="10"/>
        <rFont val="Century Gothic"/>
        <family val="2"/>
      </rPr>
      <t>Pontuação máxima no período = 150</t>
    </r>
    <r>
      <rPr>
        <b/>
        <sz val="10"/>
        <rFont val="Century Gothic"/>
        <family val="2"/>
      </rPr>
      <t>)</t>
    </r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</si>
</sst>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59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10"/>
      <name val="Calibri"/>
      <family val="2"/>
    </font>
    <font>
      <sz val="10"/>
      <name val="Arial"/>
      <family val="2"/>
    </font>
    <font>
      <b/>
      <sz val="12"/>
      <name val="Century Gothic"/>
      <family val="2"/>
    </font>
    <font>
      <b/>
      <sz val="9"/>
      <name val="Century Gothic"/>
      <family val="2"/>
    </font>
    <font>
      <b/>
      <sz val="9"/>
      <color indexed="10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sz val="9"/>
      <name val="Century Gothic"/>
      <family val="2"/>
    </font>
    <font>
      <sz val="9"/>
      <color indexed="8"/>
      <name val="Calibri"/>
      <family val="2"/>
    </font>
    <font>
      <sz val="9"/>
      <color indexed="8"/>
      <name val="Century Gothic"/>
      <family val="2"/>
    </font>
    <font>
      <b/>
      <sz val="11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1"/>
      <color indexed="10"/>
      <name val="Century Gothic"/>
      <family val="2"/>
    </font>
    <font>
      <b/>
      <i/>
      <sz val="11"/>
      <name val="Century Gothic"/>
      <family val="2"/>
    </font>
    <font>
      <b/>
      <sz val="9"/>
      <color indexed="8"/>
      <name val="Century Gothic"/>
      <family val="2"/>
    </font>
    <font>
      <u val="single"/>
      <sz val="12"/>
      <color indexed="30"/>
      <name val="Calibri"/>
      <family val="2"/>
    </font>
    <font>
      <u val="single"/>
      <sz val="12"/>
      <color indexed="25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Calibri"/>
      <family val="2"/>
    </font>
    <font>
      <b/>
      <sz val="9"/>
      <color theme="1"/>
      <name val="Century Gothic"/>
      <family val="2"/>
    </font>
    <font>
      <b/>
      <sz val="9"/>
      <color rgb="FFFF0000"/>
      <name val="Century Gothic"/>
      <family val="2"/>
    </font>
    <font>
      <sz val="9"/>
      <color theme="1"/>
      <name val="Calibri"/>
      <family val="2"/>
    </font>
    <font>
      <sz val="9"/>
      <color theme="1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19">
    <xf numFmtId="0" fontId="0" fillId="0" borderId="0" xfId="0" applyFont="1" applyAlignment="1">
      <alignment/>
    </xf>
    <xf numFmtId="0" fontId="54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5" fillId="33" borderId="10" xfId="48" applyFont="1" applyFill="1" applyBorder="1" applyAlignment="1" applyProtection="1">
      <alignment vertical="center" wrapText="1"/>
      <protection/>
    </xf>
    <xf numFmtId="0" fontId="12" fillId="0" borderId="11" xfId="48" applyFont="1" applyFill="1" applyBorder="1" applyAlignment="1" applyProtection="1">
      <alignment vertical="center" wrapText="1"/>
      <protection/>
    </xf>
    <xf numFmtId="0" fontId="13" fillId="0" borderId="11" xfId="48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/>
      <protection/>
    </xf>
    <xf numFmtId="0" fontId="12" fillId="0" borderId="11" xfId="0" applyFont="1" applyFill="1" applyBorder="1" applyAlignment="1" applyProtection="1">
      <alignment vertical="center"/>
      <protection/>
    </xf>
    <xf numFmtId="0" fontId="7" fillId="33" borderId="12" xfId="48" applyFont="1" applyFill="1" applyBorder="1" applyAlignment="1" applyProtection="1">
      <alignment vertical="center"/>
      <protection/>
    </xf>
    <xf numFmtId="0" fontId="12" fillId="0" borderId="11" xfId="0" applyFont="1" applyFill="1" applyBorder="1" applyAlignment="1" applyProtection="1">
      <alignment vertical="center" wrapText="1"/>
      <protection/>
    </xf>
    <xf numFmtId="0" fontId="12" fillId="0" borderId="13" xfId="48" applyFont="1" applyFill="1" applyBorder="1" applyAlignment="1" applyProtection="1">
      <alignment vertical="center" wrapText="1"/>
      <protection/>
    </xf>
    <xf numFmtId="0" fontId="0" fillId="0" borderId="13" xfId="0" applyFill="1" applyBorder="1" applyAlignment="1" applyProtection="1">
      <alignment vertical="center" wrapText="1"/>
      <protection/>
    </xf>
    <xf numFmtId="0" fontId="0" fillId="0" borderId="0" xfId="0" applyAlignment="1" applyProtection="1" quotePrefix="1">
      <alignment vertical="center"/>
      <protection/>
    </xf>
    <xf numFmtId="0" fontId="5" fillId="34" borderId="14" xfId="48" applyFont="1" applyFill="1" applyBorder="1" applyAlignment="1" applyProtection="1">
      <alignment horizontal="center" vertical="center" wrapText="1"/>
      <protection/>
    </xf>
    <xf numFmtId="0" fontId="5" fillId="0" borderId="15" xfId="48" applyFont="1" applyFill="1" applyBorder="1" applyAlignment="1" applyProtection="1">
      <alignment horizontal="center" vertical="center" wrapText="1"/>
      <protection/>
    </xf>
    <xf numFmtId="0" fontId="5" fillId="0" borderId="16" xfId="48" applyFont="1" applyFill="1" applyBorder="1" applyAlignment="1" applyProtection="1">
      <alignment horizontal="center" vertical="center" wrapText="1"/>
      <protection/>
    </xf>
    <xf numFmtId="0" fontId="5" fillId="0" borderId="14" xfId="48" applyFont="1" applyFill="1" applyBorder="1" applyAlignment="1" applyProtection="1">
      <alignment horizontal="center" vertical="center" wrapText="1"/>
      <protection/>
    </xf>
    <xf numFmtId="0" fontId="5" fillId="0" borderId="17" xfId="48" applyFont="1" applyFill="1" applyBorder="1" applyAlignment="1" applyProtection="1">
      <alignment horizontal="center" vertical="center" wrapText="1"/>
      <protection/>
    </xf>
    <xf numFmtId="0" fontId="5" fillId="35" borderId="14" xfId="0" applyFont="1" applyFill="1" applyBorder="1" applyAlignment="1">
      <alignment horizontal="center" vertical="center" wrapText="1"/>
    </xf>
    <xf numFmtId="0" fontId="55" fillId="0" borderId="15" xfId="48" applyFont="1" applyFill="1" applyBorder="1" applyAlignment="1" applyProtection="1">
      <alignment horizontal="center" vertical="center" wrapText="1"/>
      <protection/>
    </xf>
    <xf numFmtId="0" fontId="5" fillId="0" borderId="10" xfId="48" applyFont="1" applyFill="1" applyBorder="1" applyAlignment="1" applyProtection="1">
      <alignment horizontal="center" vertical="center" wrapText="1"/>
      <protection/>
    </xf>
    <xf numFmtId="0" fontId="13" fillId="0" borderId="11" xfId="48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0" fontId="12" fillId="0" borderId="13" xfId="48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9" fillId="0" borderId="14" xfId="48" applyFont="1" applyBorder="1" applyAlignment="1" applyProtection="1">
      <alignment horizontal="center" vertical="center" wrapText="1"/>
      <protection/>
    </xf>
    <xf numFmtId="0" fontId="5" fillId="13" borderId="15" xfId="48" applyFont="1" applyFill="1" applyBorder="1" applyAlignment="1" applyProtection="1">
      <alignment horizontal="center" vertical="center" wrapText="1"/>
      <protection/>
    </xf>
    <xf numFmtId="0" fontId="5" fillId="13" borderId="14" xfId="48" applyFont="1" applyFill="1" applyBorder="1" applyAlignment="1" applyProtection="1">
      <alignment horizontal="center" vertical="center"/>
      <protection/>
    </xf>
    <xf numFmtId="0" fontId="5" fillId="35" borderId="15" xfId="0" applyFont="1" applyFill="1" applyBorder="1" applyAlignment="1">
      <alignment horizontal="center" vertical="center" wrapText="1"/>
    </xf>
    <xf numFmtId="0" fontId="5" fillId="13" borderId="14" xfId="48" applyFont="1" applyFill="1" applyBorder="1" applyAlignment="1" applyProtection="1">
      <alignment horizontal="center" vertical="center" wrapText="1"/>
      <protection/>
    </xf>
    <xf numFmtId="0" fontId="9" fillId="0" borderId="10" xfId="48" applyFont="1" applyBorder="1" applyAlignment="1" applyProtection="1">
      <alignment horizontal="center" vertical="center" wrapText="1"/>
      <protection/>
    </xf>
    <xf numFmtId="0" fontId="14" fillId="0" borderId="11" xfId="48" applyFont="1" applyFill="1" applyBorder="1" applyAlignment="1" applyProtection="1">
      <alignment horizontal="center" vertical="center" wrapText="1"/>
      <protection/>
    </xf>
    <xf numFmtId="0" fontId="12" fillId="0" borderId="11" xfId="48" applyFont="1" applyFill="1" applyBorder="1" applyAlignment="1" applyProtection="1">
      <alignment horizontal="center" vertical="center" wrapText="1"/>
      <protection/>
    </xf>
    <xf numFmtId="2" fontId="13" fillId="13" borderId="15" xfId="48" applyNumberFormat="1" applyFont="1" applyFill="1" applyBorder="1" applyAlignment="1" applyProtection="1">
      <alignment horizontal="center" vertical="center" wrapText="1"/>
      <protection/>
    </xf>
    <xf numFmtId="0" fontId="9" fillId="0" borderId="14" xfId="48" applyFont="1" applyFill="1" applyBorder="1" applyAlignment="1" applyProtection="1">
      <alignment horizontal="center" vertical="center" wrapText="1"/>
      <protection locked="0"/>
    </xf>
    <xf numFmtId="0" fontId="9" fillId="0" borderId="17" xfId="48" applyFont="1" applyFill="1" applyBorder="1" applyAlignment="1" applyProtection="1">
      <alignment horizontal="center" vertical="center" wrapText="1"/>
      <protection locked="0"/>
    </xf>
    <xf numFmtId="0" fontId="9" fillId="0" borderId="10" xfId="48" applyFont="1" applyFill="1" applyBorder="1" applyAlignment="1" applyProtection="1">
      <alignment horizontal="center" vertical="center" wrapText="1"/>
      <protection locked="0"/>
    </xf>
    <xf numFmtId="0" fontId="13" fillId="0" borderId="15" xfId="48" applyFont="1" applyFill="1" applyBorder="1" applyAlignment="1" applyProtection="1">
      <alignment horizontal="center" vertical="center" wrapText="1"/>
      <protection/>
    </xf>
    <xf numFmtId="0" fontId="5" fillId="5" borderId="14" xfId="48" applyFont="1" applyFill="1" applyBorder="1" applyAlignment="1" applyProtection="1">
      <alignment horizontal="center" vertical="center" wrapText="1"/>
      <protection/>
    </xf>
    <xf numFmtId="0" fontId="12" fillId="0" borderId="14" xfId="48" applyFont="1" applyFill="1" applyBorder="1" applyAlignment="1" applyProtection="1">
      <alignment horizontal="center" vertical="center"/>
      <protection locked="0"/>
    </xf>
    <xf numFmtId="0" fontId="4" fillId="13" borderId="14" xfId="48" applyFont="1" applyFill="1" applyBorder="1" applyAlignment="1" applyProtection="1">
      <alignment horizontal="center" vertical="center" wrapText="1"/>
      <protection/>
    </xf>
    <xf numFmtId="0" fontId="9" fillId="0" borderId="0" xfId="48" applyFont="1" applyFill="1" applyBorder="1" applyAlignment="1" applyProtection="1">
      <alignment vertical="center" wrapText="1"/>
      <protection/>
    </xf>
    <xf numFmtId="0" fontId="4" fillId="19" borderId="14" xfId="48" applyFont="1" applyFill="1" applyBorder="1" applyAlignment="1" applyProtection="1">
      <alignment horizontal="center" vertical="center" wrapText="1"/>
      <protection/>
    </xf>
    <xf numFmtId="0" fontId="56" fillId="0" borderId="12" xfId="48" applyFont="1" applyFill="1" applyBorder="1" applyAlignment="1" applyProtection="1">
      <alignment horizontal="center" vertical="center" wrapText="1"/>
      <protection/>
    </xf>
    <xf numFmtId="0" fontId="56" fillId="0" borderId="11" xfId="48" applyFont="1" applyFill="1" applyBorder="1" applyAlignment="1" applyProtection="1">
      <alignment horizontal="center" vertical="center" wrapText="1"/>
      <protection/>
    </xf>
    <xf numFmtId="0" fontId="56" fillId="0" borderId="15" xfId="48" applyFont="1" applyFill="1" applyBorder="1" applyAlignment="1" applyProtection="1">
      <alignment horizontal="center" vertical="center" wrapText="1"/>
      <protection/>
    </xf>
    <xf numFmtId="0" fontId="4" fillId="0" borderId="12" xfId="48" applyFont="1" applyFill="1" applyBorder="1" applyAlignment="1" applyProtection="1">
      <alignment horizontal="center" vertical="center" wrapText="1"/>
      <protection locked="0"/>
    </xf>
    <xf numFmtId="0" fontId="4" fillId="0" borderId="11" xfId="48" applyFont="1" applyFill="1" applyBorder="1" applyAlignment="1" applyProtection="1">
      <alignment horizontal="center" vertical="center" wrapText="1"/>
      <protection locked="0"/>
    </xf>
    <xf numFmtId="0" fontId="4" fillId="0" borderId="15" xfId="48" applyFont="1" applyFill="1" applyBorder="1" applyAlignment="1" applyProtection="1">
      <alignment horizontal="center" vertical="center" wrapText="1"/>
      <protection locked="0"/>
    </xf>
    <xf numFmtId="0" fontId="4" fillId="0" borderId="12" xfId="48" applyFont="1" applyFill="1" applyBorder="1" applyAlignment="1" applyProtection="1">
      <alignment vertical="center" wrapText="1"/>
      <protection/>
    </xf>
    <xf numFmtId="0" fontId="4" fillId="0" borderId="15" xfId="48" applyFont="1" applyFill="1" applyBorder="1" applyAlignment="1" applyProtection="1">
      <alignment vertical="center" wrapText="1"/>
      <protection/>
    </xf>
    <xf numFmtId="0" fontId="4" fillId="0" borderId="12" xfId="48" applyFont="1" applyFill="1" applyBorder="1" applyAlignment="1" applyProtection="1">
      <alignment horizontal="center" vertical="center" wrapText="1"/>
      <protection/>
    </xf>
    <xf numFmtId="0" fontId="4" fillId="0" borderId="11" xfId="48" applyFont="1" applyFill="1" applyBorder="1" applyAlignment="1" applyProtection="1">
      <alignment horizontal="center" vertical="center" wrapText="1"/>
      <protection/>
    </xf>
    <xf numFmtId="0" fontId="4" fillId="0" borderId="15" xfId="48" applyFont="1" applyFill="1" applyBorder="1" applyAlignment="1" applyProtection="1">
      <alignment horizontal="center" vertical="center" wrapText="1"/>
      <protection/>
    </xf>
    <xf numFmtId="0" fontId="5" fillId="0" borderId="18" xfId="48" applyFont="1" applyFill="1" applyBorder="1" applyAlignment="1" applyProtection="1">
      <alignment vertical="center" wrapText="1"/>
      <protection/>
    </xf>
    <xf numFmtId="0" fontId="5" fillId="0" borderId="16" xfId="48" applyFont="1" applyFill="1" applyBorder="1" applyAlignment="1" applyProtection="1">
      <alignment vertical="center" wrapText="1"/>
      <protection/>
    </xf>
    <xf numFmtId="0" fontId="5" fillId="0" borderId="12" xfId="48" applyFont="1" applyFill="1" applyBorder="1" applyAlignment="1" applyProtection="1">
      <alignment vertical="center" wrapText="1"/>
      <protection locked="0"/>
    </xf>
    <xf numFmtId="0" fontId="5" fillId="0" borderId="11" xfId="48" applyFont="1" applyFill="1" applyBorder="1" applyAlignment="1" applyProtection="1">
      <alignment vertical="center" wrapText="1"/>
      <protection locked="0"/>
    </xf>
    <xf numFmtId="0" fontId="5" fillId="0" borderId="15" xfId="48" applyFont="1" applyFill="1" applyBorder="1" applyAlignment="1" applyProtection="1">
      <alignment vertical="center" wrapText="1"/>
      <protection locked="0"/>
    </xf>
    <xf numFmtId="0" fontId="5" fillId="0" borderId="12" xfId="48" applyFont="1" applyBorder="1" applyAlignment="1" applyProtection="1">
      <alignment vertical="center"/>
      <protection/>
    </xf>
    <xf numFmtId="0" fontId="5" fillId="0" borderId="11" xfId="48" applyFont="1" applyBorder="1" applyAlignment="1" applyProtection="1">
      <alignment vertical="center"/>
      <protection/>
    </xf>
    <xf numFmtId="0" fontId="5" fillId="0" borderId="15" xfId="48" applyFont="1" applyBorder="1" applyAlignment="1" applyProtection="1">
      <alignment vertical="center"/>
      <protection/>
    </xf>
    <xf numFmtId="0" fontId="9" fillId="0" borderId="14" xfId="48" applyFont="1" applyBorder="1" applyAlignment="1" applyProtection="1">
      <alignment vertical="center" wrapText="1"/>
      <protection/>
    </xf>
    <xf numFmtId="0" fontId="7" fillId="13" borderId="14" xfId="48" applyFont="1" applyFill="1" applyBorder="1" applyAlignment="1" applyProtection="1">
      <alignment vertical="center" wrapText="1"/>
      <protection/>
    </xf>
    <xf numFmtId="0" fontId="5" fillId="33" borderId="17" xfId="48" applyFont="1" applyFill="1" applyBorder="1" applyAlignment="1" applyProtection="1">
      <alignment horizontal="center" vertical="center" wrapText="1"/>
      <protection/>
    </xf>
    <xf numFmtId="0" fontId="5" fillId="33" borderId="19" xfId="48" applyFont="1" applyFill="1" applyBorder="1" applyAlignment="1" applyProtection="1">
      <alignment horizontal="center" vertical="center" wrapText="1"/>
      <protection/>
    </xf>
    <xf numFmtId="0" fontId="5" fillId="33" borderId="10" xfId="48" applyFont="1" applyFill="1" applyBorder="1" applyAlignment="1" applyProtection="1">
      <alignment horizontal="center" vertical="center" wrapText="1"/>
      <protection/>
    </xf>
    <xf numFmtId="0" fontId="7" fillId="33" borderId="18" xfId="48" applyFont="1" applyFill="1" applyBorder="1" applyAlignment="1" applyProtection="1">
      <alignment horizontal="center" vertical="center" wrapText="1"/>
      <protection/>
    </xf>
    <xf numFmtId="0" fontId="7" fillId="33" borderId="20" xfId="48" applyFont="1" applyFill="1" applyBorder="1" applyAlignment="1" applyProtection="1">
      <alignment horizontal="center" vertical="center" wrapText="1"/>
      <protection/>
    </xf>
    <xf numFmtId="0" fontId="7" fillId="33" borderId="16" xfId="48" applyFont="1" applyFill="1" applyBorder="1" applyAlignment="1" applyProtection="1">
      <alignment horizontal="center" vertical="center" wrapText="1"/>
      <protection/>
    </xf>
    <xf numFmtId="0" fontId="7" fillId="33" borderId="21" xfId="48" applyFont="1" applyFill="1" applyBorder="1" applyAlignment="1" applyProtection="1">
      <alignment horizontal="center" vertical="center" wrapText="1"/>
      <protection/>
    </xf>
    <xf numFmtId="0" fontId="7" fillId="33" borderId="13" xfId="48" applyFont="1" applyFill="1" applyBorder="1" applyAlignment="1" applyProtection="1">
      <alignment horizontal="center" vertical="center" wrapText="1"/>
      <protection/>
    </xf>
    <xf numFmtId="0" fontId="7" fillId="33" borderId="22" xfId="48" applyFont="1" applyFill="1" applyBorder="1" applyAlignment="1" applyProtection="1">
      <alignment horizontal="center" vertical="center" wrapText="1"/>
      <protection/>
    </xf>
    <xf numFmtId="0" fontId="5" fillId="34" borderId="12" xfId="48" applyFont="1" applyFill="1" applyBorder="1" applyAlignment="1" applyProtection="1">
      <alignment horizontal="center" vertical="center" wrapText="1"/>
      <protection/>
    </xf>
    <xf numFmtId="0" fontId="5" fillId="34" borderId="11" xfId="48" applyFont="1" applyFill="1" applyBorder="1" applyAlignment="1" applyProtection="1">
      <alignment horizontal="center" vertical="center" wrapText="1"/>
      <protection/>
    </xf>
    <xf numFmtId="0" fontId="5" fillId="33" borderId="17" xfId="48" applyFont="1" applyFill="1" applyBorder="1" applyAlignment="1" applyProtection="1">
      <alignment horizontal="center" vertical="center"/>
      <protection/>
    </xf>
    <xf numFmtId="0" fontId="5" fillId="33" borderId="19" xfId="48" applyFont="1" applyFill="1" applyBorder="1" applyAlignment="1" applyProtection="1">
      <alignment horizontal="center" vertical="center"/>
      <protection/>
    </xf>
    <xf numFmtId="0" fontId="57" fillId="0" borderId="19" xfId="0" applyFont="1" applyBorder="1" applyAlignment="1" applyProtection="1">
      <alignment horizontal="center" vertical="center"/>
      <protection/>
    </xf>
    <xf numFmtId="0" fontId="57" fillId="0" borderId="10" xfId="0" applyFont="1" applyBorder="1" applyAlignment="1" applyProtection="1">
      <alignment horizontal="center" vertical="center"/>
      <protection/>
    </xf>
    <xf numFmtId="0" fontId="7" fillId="33" borderId="12" xfId="48" applyFont="1" applyFill="1" applyBorder="1" applyAlignment="1" applyProtection="1">
      <alignment horizontal="center" vertical="center" wrapText="1"/>
      <protection/>
    </xf>
    <xf numFmtId="0" fontId="7" fillId="33" borderId="11" xfId="48" applyFont="1" applyFill="1" applyBorder="1" applyAlignment="1" applyProtection="1">
      <alignment horizontal="center" vertical="center" wrapText="1"/>
      <protection/>
    </xf>
    <xf numFmtId="0" fontId="7" fillId="33" borderId="15" xfId="48" applyFont="1" applyFill="1" applyBorder="1" applyAlignment="1" applyProtection="1">
      <alignment horizontal="center" vertical="center" wrapText="1"/>
      <protection/>
    </xf>
    <xf numFmtId="0" fontId="5" fillId="35" borderId="12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7" fillId="13" borderId="21" xfId="48" applyFont="1" applyFill="1" applyBorder="1" applyAlignment="1" applyProtection="1">
      <alignment vertical="center" wrapText="1"/>
      <protection/>
    </xf>
    <xf numFmtId="0" fontId="7" fillId="13" borderId="13" xfId="48" applyFont="1" applyFill="1" applyBorder="1" applyAlignment="1" applyProtection="1">
      <alignment vertical="center" wrapText="1"/>
      <protection/>
    </xf>
    <xf numFmtId="0" fontId="7" fillId="13" borderId="22" xfId="48" applyFont="1" applyFill="1" applyBorder="1" applyAlignment="1" applyProtection="1">
      <alignment vertical="center" wrapText="1"/>
      <protection/>
    </xf>
    <xf numFmtId="0" fontId="5" fillId="33" borderId="10" xfId="48" applyFont="1" applyFill="1" applyBorder="1" applyAlignment="1" applyProtection="1">
      <alignment horizontal="center" vertical="center"/>
      <protection/>
    </xf>
    <xf numFmtId="0" fontId="7" fillId="5" borderId="14" xfId="48" applyFont="1" applyFill="1" applyBorder="1" applyAlignment="1" applyProtection="1">
      <alignment vertical="center" wrapText="1"/>
      <protection/>
    </xf>
    <xf numFmtId="0" fontId="58" fillId="0" borderId="14" xfId="0" applyFont="1" applyBorder="1" applyAlignment="1" applyProtection="1">
      <alignment vertical="center" wrapText="1"/>
      <protection/>
    </xf>
    <xf numFmtId="0" fontId="9" fillId="0" borderId="14" xfId="48" applyFont="1" applyFill="1" applyBorder="1" applyAlignment="1" applyProtection="1">
      <alignment vertical="center" wrapText="1"/>
      <protection/>
    </xf>
    <xf numFmtId="0" fontId="7" fillId="36" borderId="12" xfId="48" applyFont="1" applyFill="1" applyBorder="1" applyAlignment="1" applyProtection="1">
      <alignment horizontal="center" vertical="center" wrapText="1"/>
      <protection/>
    </xf>
    <xf numFmtId="0" fontId="7" fillId="36" borderId="11" xfId="48" applyFont="1" applyFill="1" applyBorder="1" applyAlignment="1" applyProtection="1">
      <alignment horizontal="center" vertical="center" wrapText="1"/>
      <protection/>
    </xf>
    <xf numFmtId="0" fontId="7" fillId="36" borderId="15" xfId="48" applyFont="1" applyFill="1" applyBorder="1" applyAlignment="1" applyProtection="1">
      <alignment horizontal="center" vertical="center" wrapText="1"/>
      <protection/>
    </xf>
    <xf numFmtId="0" fontId="5" fillId="0" borderId="14" xfId="48" applyFont="1" applyFill="1" applyBorder="1" applyAlignment="1" applyProtection="1">
      <alignment vertical="center" wrapText="1"/>
      <protection/>
    </xf>
    <xf numFmtId="0" fontId="5" fillId="0" borderId="12" xfId="48" applyFont="1" applyFill="1" applyBorder="1" applyAlignment="1" applyProtection="1">
      <alignment vertical="center" wrapText="1"/>
      <protection/>
    </xf>
    <xf numFmtId="0" fontId="5" fillId="0" borderId="15" xfId="48" applyFont="1" applyFill="1" applyBorder="1" applyAlignment="1" applyProtection="1">
      <alignment vertical="center" wrapText="1"/>
      <protection/>
    </xf>
    <xf numFmtId="0" fontId="13" fillId="0" borderId="12" xfId="0" applyFont="1" applyFill="1" applyBorder="1" applyAlignment="1" applyProtection="1">
      <alignment vertical="center" wrapText="1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0" fontId="13" fillId="0" borderId="15" xfId="0" applyFont="1" applyFill="1" applyBorder="1" applyAlignment="1" applyProtection="1">
      <alignment vertical="center" wrapText="1"/>
      <protection/>
    </xf>
    <xf numFmtId="0" fontId="12" fillId="0" borderId="12" xfId="48" applyFont="1" applyFill="1" applyBorder="1" applyAlignment="1" applyProtection="1">
      <alignment vertical="center" wrapText="1"/>
      <protection/>
    </xf>
    <xf numFmtId="0" fontId="12" fillId="0" borderId="11" xfId="48" applyFont="1" applyFill="1" applyBorder="1" applyAlignment="1" applyProtection="1">
      <alignment vertical="center" wrapText="1"/>
      <protection/>
    </xf>
    <xf numFmtId="0" fontId="12" fillId="0" borderId="15" xfId="48" applyFont="1" applyFill="1" applyBorder="1" applyAlignment="1" applyProtection="1">
      <alignment vertical="center" wrapText="1"/>
      <protection/>
    </xf>
    <xf numFmtId="0" fontId="4" fillId="19" borderId="12" xfId="0" applyFont="1" applyFill="1" applyBorder="1" applyAlignment="1" applyProtection="1">
      <alignment horizontal="right" vertical="center" wrapText="1"/>
      <protection/>
    </xf>
    <xf numFmtId="0" fontId="4" fillId="19" borderId="11" xfId="0" applyFont="1" applyFill="1" applyBorder="1" applyAlignment="1" applyProtection="1">
      <alignment horizontal="right" vertical="center" wrapText="1"/>
      <protection/>
    </xf>
    <xf numFmtId="0" fontId="4" fillId="19" borderId="15" xfId="0" applyFont="1" applyFill="1" applyBorder="1" applyAlignment="1" applyProtection="1">
      <alignment horizontal="right" vertical="center" wrapText="1"/>
      <protection/>
    </xf>
    <xf numFmtId="0" fontId="58" fillId="0" borderId="12" xfId="0" applyFont="1" applyBorder="1" applyAlignment="1" applyProtection="1">
      <alignment horizontal="left" vertical="center" wrapText="1"/>
      <protection/>
    </xf>
    <xf numFmtId="0" fontId="58" fillId="0" borderId="15" xfId="0" applyFont="1" applyBorder="1" applyAlignment="1" applyProtection="1">
      <alignment horizontal="left" vertical="center" wrapText="1"/>
      <protection/>
    </xf>
    <xf numFmtId="0" fontId="4" fillId="13" borderId="12" xfId="0" applyFont="1" applyFill="1" applyBorder="1" applyAlignment="1" applyProtection="1">
      <alignment horizontal="right" vertical="center"/>
      <protection/>
    </xf>
    <xf numFmtId="0" fontId="4" fillId="13" borderId="11" xfId="0" applyFont="1" applyFill="1" applyBorder="1" applyAlignment="1" applyProtection="1">
      <alignment horizontal="right" vertical="center"/>
      <protection/>
    </xf>
    <xf numFmtId="0" fontId="4" fillId="13" borderId="15" xfId="0" applyFont="1" applyFill="1" applyBorder="1" applyAlignment="1" applyProtection="1">
      <alignment horizontal="right" vertical="center"/>
      <protection/>
    </xf>
    <xf numFmtId="0" fontId="12" fillId="0" borderId="12" xfId="48" applyFont="1" applyFill="1" applyBorder="1" applyAlignment="1" applyProtection="1">
      <alignment vertical="center"/>
      <protection/>
    </xf>
    <xf numFmtId="0" fontId="12" fillId="0" borderId="11" xfId="48" applyFont="1" applyFill="1" applyBorder="1" applyAlignment="1" applyProtection="1">
      <alignment vertical="center"/>
      <protection/>
    </xf>
    <xf numFmtId="0" fontId="12" fillId="0" borderId="15" xfId="48" applyFont="1" applyFill="1" applyBorder="1" applyAlignment="1" applyProtection="1">
      <alignment vertical="center"/>
      <protection/>
    </xf>
    <xf numFmtId="0" fontId="5" fillId="0" borderId="14" xfId="48" applyFont="1" applyBorder="1" applyAlignment="1" applyProtection="1">
      <alignment vertical="center" wrapText="1"/>
      <protection/>
    </xf>
    <xf numFmtId="0" fontId="57" fillId="0" borderId="19" xfId="0" applyFont="1" applyBorder="1" applyAlignment="1" applyProtection="1">
      <alignment horizontal="center" vertical="center" wrapText="1"/>
      <protection/>
    </xf>
    <xf numFmtId="0" fontId="57" fillId="0" borderId="10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dxfs count="1">
    <dxf>
      <fill>
        <patternFill>
          <bgColor theme="0" tint="-0.24993999302387238"/>
        </patternFill>
      </fill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0</xdr:row>
      <xdr:rowOff>0</xdr:rowOff>
    </xdr:from>
    <xdr:to>
      <xdr:col>1</xdr:col>
      <xdr:colOff>1276350</xdr:colOff>
      <xdr:row>1</xdr:row>
      <xdr:rowOff>47625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12763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zoomScale="109" zoomScaleNormal="109" zoomScalePageLayoutView="230" workbookViewId="0" topLeftCell="A1">
      <selection activeCell="E9" sqref="E9"/>
    </sheetView>
  </sheetViews>
  <sheetFormatPr defaultColWidth="10.875" defaultRowHeight="15.75"/>
  <cols>
    <col min="1" max="1" width="5.50390625" style="3" customWidth="1"/>
    <col min="2" max="2" width="27.125" style="3" customWidth="1"/>
    <col min="3" max="3" width="31.875" style="3" customWidth="1"/>
    <col min="4" max="4" width="14.125" style="26" customWidth="1"/>
    <col min="5" max="5" width="15.125" style="26" customWidth="1"/>
    <col min="6" max="6" width="12.875" style="26" customWidth="1"/>
    <col min="7" max="7" width="71.125" style="3" customWidth="1"/>
    <col min="8" max="16384" width="10.875" style="3" customWidth="1"/>
  </cols>
  <sheetData>
    <row r="1" spans="1:7" ht="76.5" customHeight="1">
      <c r="A1" s="51"/>
      <c r="B1" s="52"/>
      <c r="C1" s="53" t="s">
        <v>75</v>
      </c>
      <c r="D1" s="54"/>
      <c r="E1" s="54"/>
      <c r="F1" s="55"/>
      <c r="G1" s="2"/>
    </row>
    <row r="2" spans="1:7" ht="19.5" customHeight="1">
      <c r="A2" s="56" t="s">
        <v>36</v>
      </c>
      <c r="B2" s="57"/>
      <c r="C2" s="48"/>
      <c r="D2" s="49"/>
      <c r="E2" s="49"/>
      <c r="F2" s="50"/>
      <c r="G2" s="2"/>
    </row>
    <row r="3" spans="1:7" ht="19.5" customHeight="1">
      <c r="A3" s="96" t="s">
        <v>0</v>
      </c>
      <c r="B3" s="96"/>
      <c r="C3" s="48"/>
      <c r="D3" s="49"/>
      <c r="E3" s="49"/>
      <c r="F3" s="50"/>
      <c r="G3" s="2"/>
    </row>
    <row r="4" spans="1:6" ht="21" customHeight="1">
      <c r="A4" s="97" t="s">
        <v>1</v>
      </c>
      <c r="B4" s="98"/>
      <c r="C4" s="58"/>
      <c r="D4" s="59"/>
      <c r="E4" s="59"/>
      <c r="F4" s="60"/>
    </row>
    <row r="5" spans="1:7" ht="15.75">
      <c r="A5" s="45" t="s">
        <v>37</v>
      </c>
      <c r="B5" s="46"/>
      <c r="C5" s="46"/>
      <c r="D5" s="46"/>
      <c r="E5" s="46"/>
      <c r="F5" s="47"/>
      <c r="G5" s="2"/>
    </row>
    <row r="6" spans="1:7" ht="15.75">
      <c r="A6" s="66">
        <v>1</v>
      </c>
      <c r="B6" s="69" t="s">
        <v>89</v>
      </c>
      <c r="C6" s="70"/>
      <c r="D6" s="70"/>
      <c r="E6" s="70"/>
      <c r="F6" s="71"/>
      <c r="G6" s="2"/>
    </row>
    <row r="7" spans="1:7" ht="15.75">
      <c r="A7" s="67"/>
      <c r="B7" s="72"/>
      <c r="C7" s="73"/>
      <c r="D7" s="73"/>
      <c r="E7" s="73"/>
      <c r="F7" s="74"/>
      <c r="G7" s="2"/>
    </row>
    <row r="8" spans="1:7" ht="15.75">
      <c r="A8" s="67"/>
      <c r="B8" s="75" t="s">
        <v>2</v>
      </c>
      <c r="C8" s="76"/>
      <c r="D8" s="14" t="s">
        <v>3</v>
      </c>
      <c r="E8" s="14" t="s">
        <v>4</v>
      </c>
      <c r="F8" s="14" t="s">
        <v>5</v>
      </c>
      <c r="G8" s="2"/>
    </row>
    <row r="9" spans="1:7" ht="15.75">
      <c r="A9" s="67"/>
      <c r="B9" s="64" t="s">
        <v>6</v>
      </c>
      <c r="C9" s="64"/>
      <c r="D9" s="15">
        <v>100</v>
      </c>
      <c r="E9" s="36"/>
      <c r="F9" s="27">
        <f>D9*E9</f>
        <v>0</v>
      </c>
      <c r="G9" s="2"/>
    </row>
    <row r="10" spans="1:6" ht="15.75">
      <c r="A10" s="67"/>
      <c r="B10" s="64" t="s">
        <v>7</v>
      </c>
      <c r="C10" s="64"/>
      <c r="D10" s="15">
        <v>85</v>
      </c>
      <c r="E10" s="36"/>
      <c r="F10" s="27">
        <f aca="true" t="shared" si="0" ref="F10:F16">D10*E10</f>
        <v>0</v>
      </c>
    </row>
    <row r="11" spans="1:6" ht="15.75">
      <c r="A11" s="67"/>
      <c r="B11" s="64" t="s">
        <v>8</v>
      </c>
      <c r="C11" s="64"/>
      <c r="D11" s="15">
        <v>70</v>
      </c>
      <c r="E11" s="36"/>
      <c r="F11" s="27">
        <f t="shared" si="0"/>
        <v>0</v>
      </c>
    </row>
    <row r="12" spans="1:7" ht="15.75">
      <c r="A12" s="67"/>
      <c r="B12" s="64" t="s">
        <v>9</v>
      </c>
      <c r="C12" s="64"/>
      <c r="D12" s="15">
        <v>55</v>
      </c>
      <c r="E12" s="36"/>
      <c r="F12" s="27">
        <f t="shared" si="0"/>
        <v>0</v>
      </c>
      <c r="G12" s="2"/>
    </row>
    <row r="13" spans="1:7" ht="15.75">
      <c r="A13" s="67"/>
      <c r="B13" s="64" t="s">
        <v>10</v>
      </c>
      <c r="C13" s="64"/>
      <c r="D13" s="15">
        <v>40</v>
      </c>
      <c r="E13" s="36"/>
      <c r="F13" s="27">
        <f t="shared" si="0"/>
        <v>0</v>
      </c>
      <c r="G13" s="2"/>
    </row>
    <row r="14" spans="1:7" ht="15.75">
      <c r="A14" s="67"/>
      <c r="B14" s="64" t="s">
        <v>11</v>
      </c>
      <c r="C14" s="64"/>
      <c r="D14" s="16">
        <v>30</v>
      </c>
      <c r="E14" s="36"/>
      <c r="F14" s="27">
        <f t="shared" si="0"/>
        <v>0</v>
      </c>
      <c r="G14" s="2"/>
    </row>
    <row r="15" spans="1:7" ht="15.75">
      <c r="A15" s="67"/>
      <c r="B15" s="64" t="s">
        <v>12</v>
      </c>
      <c r="C15" s="64"/>
      <c r="D15" s="15">
        <v>20</v>
      </c>
      <c r="E15" s="36"/>
      <c r="F15" s="27">
        <f t="shared" si="0"/>
        <v>0</v>
      </c>
      <c r="G15" s="2"/>
    </row>
    <row r="16" spans="1:7" ht="15.75">
      <c r="A16" s="67"/>
      <c r="B16" s="64" t="s">
        <v>13</v>
      </c>
      <c r="C16" s="64"/>
      <c r="D16" s="15">
        <v>10</v>
      </c>
      <c r="E16" s="36"/>
      <c r="F16" s="27">
        <f t="shared" si="0"/>
        <v>0</v>
      </c>
      <c r="G16" s="2"/>
    </row>
    <row r="17" spans="1:7" ht="15.75">
      <c r="A17" s="67"/>
      <c r="B17" s="61" t="s">
        <v>14</v>
      </c>
      <c r="C17" s="62"/>
      <c r="D17" s="62"/>
      <c r="E17" s="62"/>
      <c r="F17" s="63"/>
      <c r="G17" s="2"/>
    </row>
    <row r="18" spans="1:7" ht="15.75">
      <c r="A18" s="67"/>
      <c r="B18" s="64" t="s">
        <v>15</v>
      </c>
      <c r="C18" s="64"/>
      <c r="D18" s="15">
        <v>70</v>
      </c>
      <c r="E18" s="36"/>
      <c r="F18" s="27">
        <f>D18*E18</f>
        <v>0</v>
      </c>
      <c r="G18" s="2"/>
    </row>
    <row r="19" spans="1:7" ht="15.75">
      <c r="A19" s="67"/>
      <c r="B19" s="64" t="s">
        <v>16</v>
      </c>
      <c r="C19" s="64"/>
      <c r="D19" s="15">
        <v>40</v>
      </c>
      <c r="E19" s="36"/>
      <c r="F19" s="27">
        <f>D19*E19</f>
        <v>0</v>
      </c>
      <c r="G19" s="2"/>
    </row>
    <row r="20" spans="1:7" ht="15.75">
      <c r="A20" s="67"/>
      <c r="B20" s="64" t="s">
        <v>17</v>
      </c>
      <c r="C20" s="64"/>
      <c r="D20" s="15">
        <v>20</v>
      </c>
      <c r="E20" s="36"/>
      <c r="F20" s="27">
        <f>D20*E20</f>
        <v>0</v>
      </c>
      <c r="G20" s="2"/>
    </row>
    <row r="21" spans="1:7" ht="15.75">
      <c r="A21" s="67"/>
      <c r="B21" s="64" t="s">
        <v>18</v>
      </c>
      <c r="C21" s="64"/>
      <c r="D21" s="16">
        <v>10</v>
      </c>
      <c r="E21" s="37"/>
      <c r="F21" s="27">
        <f>D21*E21</f>
        <v>0</v>
      </c>
      <c r="G21" s="2"/>
    </row>
    <row r="22" spans="1:7" ht="15.75">
      <c r="A22" s="68"/>
      <c r="B22" s="65" t="s">
        <v>19</v>
      </c>
      <c r="C22" s="65"/>
      <c r="D22" s="65"/>
      <c r="E22" s="65"/>
      <c r="F22" s="28">
        <f>SUM(F18:F21)+SUM(F9:F16)</f>
        <v>0</v>
      </c>
      <c r="G22" s="2"/>
    </row>
    <row r="23" spans="1:7" ht="31.5" customHeight="1">
      <c r="A23" s="77">
        <v>2</v>
      </c>
      <c r="B23" s="81" t="s">
        <v>90</v>
      </c>
      <c r="C23" s="82"/>
      <c r="D23" s="82"/>
      <c r="E23" s="82"/>
      <c r="F23" s="83"/>
      <c r="G23" s="2"/>
    </row>
    <row r="24" spans="1:7" ht="15.75">
      <c r="A24" s="78"/>
      <c r="B24" s="75" t="s">
        <v>2</v>
      </c>
      <c r="C24" s="76"/>
      <c r="D24" s="14" t="s">
        <v>3</v>
      </c>
      <c r="E24" s="14" t="s">
        <v>4</v>
      </c>
      <c r="F24" s="14" t="s">
        <v>5</v>
      </c>
      <c r="G24" s="2"/>
    </row>
    <row r="25" spans="1:7" ht="15.75">
      <c r="A25" s="79"/>
      <c r="B25" s="64" t="s">
        <v>20</v>
      </c>
      <c r="C25" s="64"/>
      <c r="D25" s="17">
        <v>100</v>
      </c>
      <c r="E25" s="36"/>
      <c r="F25" s="27">
        <f>IF(E25&gt;3,300,E25*D25)</f>
        <v>0</v>
      </c>
      <c r="G25" s="2"/>
    </row>
    <row r="26" spans="1:7" ht="15.75">
      <c r="A26" s="79"/>
      <c r="B26" s="64" t="s">
        <v>38</v>
      </c>
      <c r="C26" s="64"/>
      <c r="D26" s="17">
        <v>85</v>
      </c>
      <c r="E26" s="36"/>
      <c r="F26" s="27">
        <f>IF(E26&gt;3,255,E26*D26)</f>
        <v>0</v>
      </c>
      <c r="G26" s="2"/>
    </row>
    <row r="27" spans="1:7" ht="15.75">
      <c r="A27" s="79"/>
      <c r="B27" s="64" t="s">
        <v>39</v>
      </c>
      <c r="C27" s="64"/>
      <c r="D27" s="17">
        <v>70</v>
      </c>
      <c r="E27" s="36"/>
      <c r="F27" s="27">
        <f>IF(E27&gt;3,210,E27*D27)</f>
        <v>0</v>
      </c>
      <c r="G27" s="2"/>
    </row>
    <row r="28" spans="1:7" ht="13.5" customHeight="1">
      <c r="A28" s="79"/>
      <c r="B28" s="64" t="s">
        <v>40</v>
      </c>
      <c r="C28" s="64"/>
      <c r="D28" s="17">
        <v>55</v>
      </c>
      <c r="E28" s="36"/>
      <c r="F28" s="27">
        <f>IF(E28&gt;3,165,E28*D28)</f>
        <v>0</v>
      </c>
      <c r="G28" s="2"/>
    </row>
    <row r="29" spans="1:7" ht="15" customHeight="1">
      <c r="A29" s="79"/>
      <c r="B29" s="64" t="s">
        <v>41</v>
      </c>
      <c r="C29" s="64"/>
      <c r="D29" s="18">
        <v>40</v>
      </c>
      <c r="E29" s="36"/>
      <c r="F29" s="27">
        <f>IF(E29&gt;3,120,E29*D29)</f>
        <v>0</v>
      </c>
      <c r="G29" s="2"/>
    </row>
    <row r="30" spans="1:7" ht="15.75">
      <c r="A30" s="80"/>
      <c r="B30" s="65" t="s">
        <v>21</v>
      </c>
      <c r="C30" s="65"/>
      <c r="D30" s="65"/>
      <c r="E30" s="65"/>
      <c r="F30" s="29">
        <f>SUM(F25:F29)</f>
        <v>0</v>
      </c>
      <c r="G30" s="2"/>
    </row>
    <row r="31" spans="1:7" ht="31.5" customHeight="1">
      <c r="A31" s="77">
        <v>3</v>
      </c>
      <c r="B31" s="81" t="s">
        <v>91</v>
      </c>
      <c r="C31" s="82"/>
      <c r="D31" s="82"/>
      <c r="E31" s="82"/>
      <c r="F31" s="83"/>
      <c r="G31" s="2"/>
    </row>
    <row r="32" spans="1:7" ht="15.75">
      <c r="A32" s="78"/>
      <c r="B32" s="84" t="s">
        <v>2</v>
      </c>
      <c r="C32" s="85"/>
      <c r="D32" s="19" t="s">
        <v>3</v>
      </c>
      <c r="E32" s="30" t="s">
        <v>4</v>
      </c>
      <c r="F32" s="30" t="s">
        <v>5</v>
      </c>
      <c r="G32" s="2"/>
    </row>
    <row r="33" spans="1:7" ht="15.75">
      <c r="A33" s="78"/>
      <c r="B33" s="64" t="s">
        <v>83</v>
      </c>
      <c r="C33" s="64"/>
      <c r="D33" s="15">
        <v>55</v>
      </c>
      <c r="E33" s="36"/>
      <c r="F33" s="27">
        <f>E33*D33</f>
        <v>0</v>
      </c>
      <c r="G33" s="2"/>
    </row>
    <row r="34" spans="1:7" ht="15.75">
      <c r="A34" s="78"/>
      <c r="B34" s="64" t="s">
        <v>22</v>
      </c>
      <c r="C34" s="64"/>
      <c r="D34" s="15">
        <v>40</v>
      </c>
      <c r="E34" s="36"/>
      <c r="F34" s="27">
        <f>E34*D34</f>
        <v>0</v>
      </c>
      <c r="G34" s="2"/>
    </row>
    <row r="35" spans="1:7" ht="15.75">
      <c r="A35" s="78"/>
      <c r="B35" s="64" t="s">
        <v>23</v>
      </c>
      <c r="C35" s="64"/>
      <c r="D35" s="15">
        <v>30</v>
      </c>
      <c r="E35" s="36"/>
      <c r="F35" s="27">
        <f>E35*D35</f>
        <v>0</v>
      </c>
      <c r="G35" s="2"/>
    </row>
    <row r="36" spans="1:7" ht="15.75">
      <c r="A36" s="78"/>
      <c r="B36" s="90" t="s">
        <v>24</v>
      </c>
      <c r="C36" s="90"/>
      <c r="D36" s="90"/>
      <c r="E36" s="90"/>
      <c r="F36" s="40">
        <f>SUM(F33:F35)</f>
        <v>0</v>
      </c>
      <c r="G36" s="2"/>
    </row>
    <row r="37" spans="1:7" ht="15.75">
      <c r="A37" s="89"/>
      <c r="B37" s="65" t="s">
        <v>25</v>
      </c>
      <c r="C37" s="65"/>
      <c r="D37" s="65"/>
      <c r="E37" s="65"/>
      <c r="F37" s="31">
        <f>IF(F36&gt;150,150,F36)</f>
        <v>0</v>
      </c>
      <c r="G37" s="2"/>
    </row>
    <row r="38" spans="1:7" ht="31.5" customHeight="1">
      <c r="A38" s="77">
        <v>4</v>
      </c>
      <c r="B38" s="81" t="s">
        <v>94</v>
      </c>
      <c r="C38" s="82"/>
      <c r="D38" s="82"/>
      <c r="E38" s="82"/>
      <c r="F38" s="83"/>
      <c r="G38" s="2"/>
    </row>
    <row r="39" spans="1:7" ht="15.75">
      <c r="A39" s="78"/>
      <c r="B39" s="84" t="s">
        <v>2</v>
      </c>
      <c r="C39" s="85"/>
      <c r="D39" s="19" t="s">
        <v>3</v>
      </c>
      <c r="E39" s="30" t="s">
        <v>4</v>
      </c>
      <c r="F39" s="30" t="s">
        <v>5</v>
      </c>
      <c r="G39" s="2"/>
    </row>
    <row r="40" spans="1:7" ht="15.75">
      <c r="A40" s="78"/>
      <c r="B40" s="64" t="s">
        <v>42</v>
      </c>
      <c r="C40" s="64"/>
      <c r="D40" s="17">
        <v>30</v>
      </c>
      <c r="E40" s="36"/>
      <c r="F40" s="27">
        <f>E40*D40</f>
        <v>0</v>
      </c>
      <c r="G40" s="2"/>
    </row>
    <row r="41" spans="1:7" ht="15.75">
      <c r="A41" s="78"/>
      <c r="B41" s="64" t="s">
        <v>43</v>
      </c>
      <c r="C41" s="64"/>
      <c r="D41" s="17">
        <v>20</v>
      </c>
      <c r="E41" s="36"/>
      <c r="F41" s="27">
        <f>E41*D41</f>
        <v>0</v>
      </c>
      <c r="G41" s="2"/>
    </row>
    <row r="42" spans="1:7" ht="15.75">
      <c r="A42" s="78"/>
      <c r="B42" s="64" t="s">
        <v>44</v>
      </c>
      <c r="C42" s="64"/>
      <c r="D42" s="17">
        <v>10</v>
      </c>
      <c r="E42" s="36"/>
      <c r="F42" s="27">
        <f>E42*D42</f>
        <v>0</v>
      </c>
      <c r="G42" s="2"/>
    </row>
    <row r="43" spans="1:7" ht="15.75">
      <c r="A43" s="78"/>
      <c r="B43" s="90" t="s">
        <v>24</v>
      </c>
      <c r="C43" s="90"/>
      <c r="D43" s="90"/>
      <c r="E43" s="90"/>
      <c r="F43" s="40">
        <f>SUM(F40:F42)</f>
        <v>0</v>
      </c>
      <c r="G43" s="2"/>
    </row>
    <row r="44" spans="1:7" ht="15.75">
      <c r="A44" s="89"/>
      <c r="B44" s="86" t="s">
        <v>26</v>
      </c>
      <c r="C44" s="87"/>
      <c r="D44" s="87"/>
      <c r="E44" s="88"/>
      <c r="F44" s="31">
        <f>IF(F43&gt;150,150,F43)</f>
        <v>0</v>
      </c>
      <c r="G44" s="2"/>
    </row>
    <row r="45" spans="1:7" ht="31.5" customHeight="1">
      <c r="A45" s="66">
        <v>5</v>
      </c>
      <c r="B45" s="81" t="s">
        <v>92</v>
      </c>
      <c r="C45" s="82"/>
      <c r="D45" s="82"/>
      <c r="E45" s="82"/>
      <c r="F45" s="83"/>
      <c r="G45" s="2"/>
    </row>
    <row r="46" spans="1:7" ht="15.75" customHeight="1">
      <c r="A46" s="67"/>
      <c r="B46" s="84" t="s">
        <v>2</v>
      </c>
      <c r="C46" s="85"/>
      <c r="D46" s="19" t="s">
        <v>3</v>
      </c>
      <c r="E46" s="30" t="s">
        <v>4</v>
      </c>
      <c r="F46" s="30" t="s">
        <v>5</v>
      </c>
      <c r="G46" s="2"/>
    </row>
    <row r="47" spans="1:7" ht="15.75">
      <c r="A47" s="67"/>
      <c r="B47" s="64" t="s">
        <v>76</v>
      </c>
      <c r="C47" s="64"/>
      <c r="D47" s="20">
        <v>30</v>
      </c>
      <c r="E47" s="36"/>
      <c r="F47" s="27">
        <f>E47*D47</f>
        <v>0</v>
      </c>
      <c r="G47" s="2"/>
    </row>
    <row r="48" spans="1:7" ht="15.75">
      <c r="A48" s="67"/>
      <c r="B48" s="64" t="s">
        <v>77</v>
      </c>
      <c r="C48" s="64"/>
      <c r="D48" s="20">
        <v>20</v>
      </c>
      <c r="E48" s="36"/>
      <c r="F48" s="27">
        <f>E48*D48</f>
        <v>0</v>
      </c>
      <c r="G48" s="2"/>
    </row>
    <row r="49" spans="1:7" ht="15.75">
      <c r="A49" s="67"/>
      <c r="B49" s="64" t="s">
        <v>78</v>
      </c>
      <c r="C49" s="64"/>
      <c r="D49" s="20">
        <v>10</v>
      </c>
      <c r="E49" s="36"/>
      <c r="F49" s="27">
        <f>E49*D49</f>
        <v>0</v>
      </c>
      <c r="G49" s="2"/>
    </row>
    <row r="50" spans="1:7" ht="15.75">
      <c r="A50" s="67"/>
      <c r="B50" s="90" t="s">
        <v>24</v>
      </c>
      <c r="C50" s="90"/>
      <c r="D50" s="90"/>
      <c r="E50" s="90"/>
      <c r="F50" s="40">
        <f>SUM(F47:F49)</f>
        <v>0</v>
      </c>
      <c r="G50" s="2"/>
    </row>
    <row r="51" spans="1:7" ht="15.75">
      <c r="A51" s="68"/>
      <c r="B51" s="65" t="s">
        <v>27</v>
      </c>
      <c r="C51" s="65"/>
      <c r="D51" s="65"/>
      <c r="E51" s="65"/>
      <c r="F51" s="31">
        <f>IF(F50&gt;150,150,F50)</f>
        <v>0</v>
      </c>
      <c r="G51" s="2"/>
    </row>
    <row r="52" spans="1:7" ht="31.5" customHeight="1">
      <c r="A52" s="66">
        <v>6</v>
      </c>
      <c r="B52" s="81" t="s">
        <v>95</v>
      </c>
      <c r="C52" s="82"/>
      <c r="D52" s="82"/>
      <c r="E52" s="82"/>
      <c r="F52" s="83"/>
      <c r="G52" s="2"/>
    </row>
    <row r="53" spans="1:7" ht="15.75">
      <c r="A53" s="67"/>
      <c r="B53" s="84" t="s">
        <v>2</v>
      </c>
      <c r="C53" s="85"/>
      <c r="D53" s="19" t="s">
        <v>3</v>
      </c>
      <c r="E53" s="30" t="s">
        <v>4</v>
      </c>
      <c r="F53" s="30" t="s">
        <v>5</v>
      </c>
      <c r="G53" s="2"/>
    </row>
    <row r="54" spans="1:7" ht="15.75">
      <c r="A54" s="67"/>
      <c r="B54" s="64" t="s">
        <v>79</v>
      </c>
      <c r="C54" s="64"/>
      <c r="D54" s="20">
        <v>15</v>
      </c>
      <c r="E54" s="36"/>
      <c r="F54" s="27">
        <f>E54*D54</f>
        <v>0</v>
      </c>
      <c r="G54" s="2"/>
    </row>
    <row r="55" spans="1:7" ht="15.75">
      <c r="A55" s="67"/>
      <c r="B55" s="64" t="s">
        <v>80</v>
      </c>
      <c r="C55" s="64"/>
      <c r="D55" s="20">
        <v>10</v>
      </c>
      <c r="E55" s="36"/>
      <c r="F55" s="27">
        <f>E55*D55</f>
        <v>0</v>
      </c>
      <c r="G55" s="2"/>
    </row>
    <row r="56" spans="1:7" ht="15.75">
      <c r="A56" s="67"/>
      <c r="B56" s="64" t="s">
        <v>81</v>
      </c>
      <c r="C56" s="64"/>
      <c r="D56" s="20">
        <v>5</v>
      </c>
      <c r="E56" s="36"/>
      <c r="F56" s="27">
        <f>E56*D56</f>
        <v>0</v>
      </c>
      <c r="G56" s="2"/>
    </row>
    <row r="57" spans="1:7" ht="15.75">
      <c r="A57" s="67"/>
      <c r="B57" s="90" t="s">
        <v>24</v>
      </c>
      <c r="C57" s="90"/>
      <c r="D57" s="90"/>
      <c r="E57" s="90"/>
      <c r="F57" s="40">
        <f>SUM(F54:F56)</f>
        <v>0</v>
      </c>
      <c r="G57" s="2"/>
    </row>
    <row r="58" spans="1:7" ht="15.75">
      <c r="A58" s="68"/>
      <c r="B58" s="65" t="s">
        <v>74</v>
      </c>
      <c r="C58" s="65"/>
      <c r="D58" s="65"/>
      <c r="E58" s="65"/>
      <c r="F58" s="31">
        <f>IF(F57&gt;150,150,F57)</f>
        <v>0</v>
      </c>
      <c r="G58" s="2"/>
    </row>
    <row r="59" spans="1:7" ht="15.75">
      <c r="A59" s="66">
        <v>7</v>
      </c>
      <c r="B59" s="81" t="s">
        <v>46</v>
      </c>
      <c r="C59" s="82"/>
      <c r="D59" s="82"/>
      <c r="E59" s="82"/>
      <c r="F59" s="83"/>
      <c r="G59" s="2"/>
    </row>
    <row r="60" spans="1:7" ht="15.75">
      <c r="A60" s="67"/>
      <c r="B60" s="84" t="s">
        <v>2</v>
      </c>
      <c r="C60" s="85"/>
      <c r="D60" s="19" t="s">
        <v>3</v>
      </c>
      <c r="E60" s="30" t="s">
        <v>4</v>
      </c>
      <c r="F60" s="30" t="s">
        <v>5</v>
      </c>
      <c r="G60" s="2"/>
    </row>
    <row r="61" spans="1:7" ht="25.5" customHeight="1">
      <c r="A61" s="117"/>
      <c r="B61" s="91" t="s">
        <v>45</v>
      </c>
      <c r="C61" s="91"/>
      <c r="D61" s="17">
        <v>70</v>
      </c>
      <c r="E61" s="36"/>
      <c r="F61" s="27">
        <f>D61*E61</f>
        <v>0</v>
      </c>
      <c r="G61" s="2"/>
    </row>
    <row r="62" spans="1:7" ht="27.75" customHeight="1">
      <c r="A62" s="117"/>
      <c r="B62" s="91" t="s">
        <v>84</v>
      </c>
      <c r="C62" s="91"/>
      <c r="D62" s="17">
        <v>40</v>
      </c>
      <c r="E62" s="36"/>
      <c r="F62" s="27">
        <f>IF(E62&gt;4,160,D62*E62)</f>
        <v>0</v>
      </c>
      <c r="G62" s="2"/>
    </row>
    <row r="63" spans="1:7" ht="15.75">
      <c r="A63" s="117"/>
      <c r="B63" s="91" t="s">
        <v>85</v>
      </c>
      <c r="C63" s="91"/>
      <c r="D63" s="17">
        <v>35</v>
      </c>
      <c r="E63" s="36"/>
      <c r="F63" s="27">
        <f>IF(E63&gt;4,140,D63*E63)</f>
        <v>0</v>
      </c>
      <c r="G63" s="2"/>
    </row>
    <row r="64" spans="1:7" ht="18" customHeight="1">
      <c r="A64" s="117"/>
      <c r="B64" s="108" t="s">
        <v>86</v>
      </c>
      <c r="C64" s="109"/>
      <c r="D64" s="17">
        <v>30</v>
      </c>
      <c r="E64" s="36"/>
      <c r="F64" s="27">
        <f>IF(E64&gt;4,120,D64*E64)</f>
        <v>0</v>
      </c>
      <c r="G64" s="43"/>
    </row>
    <row r="65" spans="1:7" ht="15.75">
      <c r="A65" s="117"/>
      <c r="B65" s="108" t="s">
        <v>87</v>
      </c>
      <c r="C65" s="109"/>
      <c r="D65" s="17">
        <v>25</v>
      </c>
      <c r="E65" s="36"/>
      <c r="F65" s="27">
        <f>IF(E65&gt;4,100,D65*E65)</f>
        <v>0</v>
      </c>
      <c r="G65" s="2"/>
    </row>
    <row r="66" spans="1:7" ht="15.75">
      <c r="A66" s="117"/>
      <c r="B66" s="91" t="s">
        <v>88</v>
      </c>
      <c r="C66" s="91"/>
      <c r="D66" s="17">
        <v>20</v>
      </c>
      <c r="E66" s="36"/>
      <c r="F66" s="27">
        <f>IF(E66&gt;4,80,D66*E66)</f>
        <v>0</v>
      </c>
      <c r="G66" s="2"/>
    </row>
    <row r="67" spans="1:7" ht="15.75">
      <c r="A67" s="118"/>
      <c r="B67" s="86" t="s">
        <v>29</v>
      </c>
      <c r="C67" s="87"/>
      <c r="D67" s="87"/>
      <c r="E67" s="88"/>
      <c r="F67" s="28">
        <f>SUM(F61:F66)</f>
        <v>0</v>
      </c>
      <c r="G67" s="2"/>
    </row>
    <row r="68" spans="1:7" ht="15.75">
      <c r="A68" s="66">
        <v>8</v>
      </c>
      <c r="B68" s="93" t="s">
        <v>28</v>
      </c>
      <c r="C68" s="94"/>
      <c r="D68" s="94"/>
      <c r="E68" s="94"/>
      <c r="F68" s="95"/>
      <c r="G68" s="2"/>
    </row>
    <row r="69" spans="1:7" ht="15.75">
      <c r="A69" s="67"/>
      <c r="B69" s="84" t="s">
        <v>2</v>
      </c>
      <c r="C69" s="85"/>
      <c r="D69" s="19" t="s">
        <v>3</v>
      </c>
      <c r="E69" s="30" t="s">
        <v>4</v>
      </c>
      <c r="F69" s="30" t="s">
        <v>5</v>
      </c>
      <c r="G69" s="2"/>
    </row>
    <row r="70" spans="1:7" ht="28.5" customHeight="1">
      <c r="A70" s="67"/>
      <c r="B70" s="64" t="s">
        <v>48</v>
      </c>
      <c r="C70" s="64"/>
      <c r="D70" s="17">
        <v>5</v>
      </c>
      <c r="E70" s="36"/>
      <c r="F70" s="27">
        <f>IF(E70&gt;6,30,E70*D70)</f>
        <v>0</v>
      </c>
      <c r="G70" s="2"/>
    </row>
    <row r="71" spans="1:7" ht="28.5" customHeight="1">
      <c r="A71" s="67"/>
      <c r="B71" s="64" t="s">
        <v>49</v>
      </c>
      <c r="C71" s="64"/>
      <c r="D71" s="17">
        <v>15</v>
      </c>
      <c r="E71" s="36"/>
      <c r="F71" s="27">
        <f>IF(E71&gt;6,90,E71*D71)</f>
        <v>0</v>
      </c>
      <c r="G71" s="2"/>
    </row>
    <row r="72" spans="1:7" ht="30" customHeight="1">
      <c r="A72" s="67"/>
      <c r="B72" s="64" t="s">
        <v>50</v>
      </c>
      <c r="C72" s="64"/>
      <c r="D72" s="17">
        <v>10</v>
      </c>
      <c r="E72" s="36"/>
      <c r="F72" s="27">
        <f>IF(E72&gt;6,60,E72*D72)</f>
        <v>0</v>
      </c>
      <c r="G72" s="2"/>
    </row>
    <row r="73" spans="1:7" ht="15.75">
      <c r="A73" s="67"/>
      <c r="B73" s="64" t="s">
        <v>51</v>
      </c>
      <c r="C73" s="64"/>
      <c r="D73" s="17">
        <v>20</v>
      </c>
      <c r="E73" s="36"/>
      <c r="F73" s="27">
        <f>IF(E73&gt;6,120,E73*D73)</f>
        <v>0</v>
      </c>
      <c r="G73" s="2"/>
    </row>
    <row r="74" spans="1:7" ht="15.75">
      <c r="A74" s="67"/>
      <c r="B74" s="64" t="s">
        <v>52</v>
      </c>
      <c r="C74" s="64"/>
      <c r="D74" s="17">
        <v>30</v>
      </c>
      <c r="E74" s="36"/>
      <c r="F74" s="27">
        <f>IF(E74&gt;3,90,E74*D74)</f>
        <v>0</v>
      </c>
      <c r="G74" s="2"/>
    </row>
    <row r="75" spans="1:7" ht="15.75">
      <c r="A75" s="67"/>
      <c r="B75" s="64" t="s">
        <v>53</v>
      </c>
      <c r="C75" s="64"/>
      <c r="D75" s="17">
        <v>30</v>
      </c>
      <c r="E75" s="36"/>
      <c r="F75" s="27">
        <f>IF(E75&gt;6,180,E75*D75)</f>
        <v>0</v>
      </c>
      <c r="G75" s="2"/>
    </row>
    <row r="76" spans="1:7" ht="15.75">
      <c r="A76" s="67"/>
      <c r="B76" s="64" t="s">
        <v>54</v>
      </c>
      <c r="C76" s="64"/>
      <c r="D76" s="17">
        <v>44</v>
      </c>
      <c r="E76" s="36"/>
      <c r="F76" s="27">
        <f>IF(E76&gt;3,132,E76*D76)</f>
        <v>0</v>
      </c>
      <c r="G76" s="2"/>
    </row>
    <row r="77" spans="1:7" ht="15.75">
      <c r="A77" s="67"/>
      <c r="B77" s="92" t="s">
        <v>55</v>
      </c>
      <c r="C77" s="92"/>
      <c r="D77" s="17">
        <v>10</v>
      </c>
      <c r="E77" s="36"/>
      <c r="F77" s="27">
        <f>IF(E77&gt;6,60,E77*D77)</f>
        <v>0</v>
      </c>
      <c r="G77" s="2"/>
    </row>
    <row r="78" spans="1:7" ht="15.75">
      <c r="A78" s="67"/>
      <c r="B78" s="92" t="s">
        <v>56</v>
      </c>
      <c r="C78" s="92"/>
      <c r="D78" s="17">
        <v>15</v>
      </c>
      <c r="E78" s="36"/>
      <c r="F78" s="27">
        <f>IF(E78&gt;3,45,E78*D78)</f>
        <v>0</v>
      </c>
      <c r="G78" s="2"/>
    </row>
    <row r="79" spans="1:7" ht="15.75">
      <c r="A79" s="67"/>
      <c r="B79" s="92" t="s">
        <v>57</v>
      </c>
      <c r="C79" s="92"/>
      <c r="D79" s="17">
        <v>15</v>
      </c>
      <c r="E79" s="36"/>
      <c r="F79" s="27">
        <f>IF(E79&gt;6,90,E79*D79)</f>
        <v>0</v>
      </c>
      <c r="G79" s="2"/>
    </row>
    <row r="80" spans="1:7" ht="15.75">
      <c r="A80" s="67"/>
      <c r="B80" s="92" t="s">
        <v>58</v>
      </c>
      <c r="C80" s="92"/>
      <c r="D80" s="17">
        <v>22</v>
      </c>
      <c r="E80" s="36"/>
      <c r="F80" s="27">
        <f>IF(E80&gt;3,66,E80*D80)</f>
        <v>0</v>
      </c>
      <c r="G80" s="2"/>
    </row>
    <row r="81" spans="1:7" ht="15.75">
      <c r="A81" s="4"/>
      <c r="B81" s="86" t="s">
        <v>59</v>
      </c>
      <c r="C81" s="87"/>
      <c r="D81" s="87"/>
      <c r="E81" s="88"/>
      <c r="F81" s="31">
        <f>SUM(F70:F80)</f>
        <v>0</v>
      </c>
      <c r="G81" s="2"/>
    </row>
    <row r="82" spans="1:7" ht="15.75">
      <c r="A82" s="66">
        <v>9</v>
      </c>
      <c r="B82" s="69" t="s">
        <v>93</v>
      </c>
      <c r="C82" s="70"/>
      <c r="D82" s="70"/>
      <c r="E82" s="70"/>
      <c r="F82" s="71"/>
      <c r="G82" s="2"/>
    </row>
    <row r="83" spans="1:7" ht="15.75">
      <c r="A83" s="67"/>
      <c r="B83" s="72"/>
      <c r="C83" s="73"/>
      <c r="D83" s="73"/>
      <c r="E83" s="73"/>
      <c r="F83" s="74"/>
      <c r="G83" s="2"/>
    </row>
    <row r="84" spans="1:7" ht="15.75">
      <c r="A84" s="67"/>
      <c r="B84" s="84" t="s">
        <v>2</v>
      </c>
      <c r="C84" s="85"/>
      <c r="D84" s="19" t="s">
        <v>3</v>
      </c>
      <c r="E84" s="30" t="s">
        <v>4</v>
      </c>
      <c r="F84" s="30" t="s">
        <v>5</v>
      </c>
      <c r="G84" s="2"/>
    </row>
    <row r="85" spans="1:7" ht="15.75">
      <c r="A85" s="67"/>
      <c r="B85" s="64" t="s">
        <v>60</v>
      </c>
      <c r="C85" s="64"/>
      <c r="D85" s="17">
        <v>100</v>
      </c>
      <c r="E85" s="36"/>
      <c r="F85" s="27">
        <f>IF(E85&gt;1,100,E85*D85)</f>
        <v>0</v>
      </c>
      <c r="G85" s="2"/>
    </row>
    <row r="86" spans="1:7" ht="15.75">
      <c r="A86" s="67"/>
      <c r="B86" s="64" t="s">
        <v>61</v>
      </c>
      <c r="C86" s="64"/>
      <c r="D86" s="17">
        <v>85</v>
      </c>
      <c r="E86" s="36"/>
      <c r="F86" s="27">
        <f>IF(E86&gt;1,85,E86*D86)</f>
        <v>0</v>
      </c>
      <c r="G86" s="2"/>
    </row>
    <row r="87" spans="1:7" ht="15.75">
      <c r="A87" s="67"/>
      <c r="B87" s="64" t="s">
        <v>62</v>
      </c>
      <c r="C87" s="64"/>
      <c r="D87" s="17">
        <v>70</v>
      </c>
      <c r="E87" s="36"/>
      <c r="F87" s="27">
        <f>IF(E87&gt;1,70,E87*D87)</f>
        <v>0</v>
      </c>
      <c r="G87" s="2"/>
    </row>
    <row r="88" spans="1:7" ht="15.75">
      <c r="A88" s="67"/>
      <c r="B88" s="64" t="s">
        <v>63</v>
      </c>
      <c r="C88" s="64"/>
      <c r="D88" s="17">
        <v>55</v>
      </c>
      <c r="E88" s="36"/>
      <c r="F88" s="27">
        <f>IF(E88&gt;1,55,E88*D88)</f>
        <v>0</v>
      </c>
      <c r="G88" s="2"/>
    </row>
    <row r="89" spans="1:7" ht="15.75">
      <c r="A89" s="67"/>
      <c r="B89" s="64" t="s">
        <v>64</v>
      </c>
      <c r="C89" s="64"/>
      <c r="D89" s="17">
        <v>40</v>
      </c>
      <c r="E89" s="36"/>
      <c r="F89" s="27">
        <f>IF(E89&gt;1,40,E89*D89)</f>
        <v>0</v>
      </c>
      <c r="G89" s="2"/>
    </row>
    <row r="90" spans="1:7" ht="15.75">
      <c r="A90" s="67"/>
      <c r="B90" s="64" t="s">
        <v>65</v>
      </c>
      <c r="C90" s="64"/>
      <c r="D90" s="18">
        <v>30</v>
      </c>
      <c r="E90" s="36"/>
      <c r="F90" s="27">
        <f>IF(E90&gt;1,30,E90*D90)</f>
        <v>0</v>
      </c>
      <c r="G90" s="2"/>
    </row>
    <row r="91" spans="1:7" ht="15.75">
      <c r="A91" s="67"/>
      <c r="B91" s="64" t="s">
        <v>66</v>
      </c>
      <c r="C91" s="64"/>
      <c r="D91" s="17">
        <v>20</v>
      </c>
      <c r="E91" s="36"/>
      <c r="F91" s="27">
        <f>IF(E91&gt;1,20,E91*D91)</f>
        <v>0</v>
      </c>
      <c r="G91" s="2"/>
    </row>
    <row r="92" spans="1:7" ht="15.75">
      <c r="A92" s="67"/>
      <c r="B92" s="64" t="s">
        <v>67</v>
      </c>
      <c r="C92" s="64"/>
      <c r="D92" s="17">
        <v>10</v>
      </c>
      <c r="E92" s="36"/>
      <c r="F92" s="27">
        <f>IF(E92&gt;1,10,E92*D92)</f>
        <v>0</v>
      </c>
      <c r="G92" s="2"/>
    </row>
    <row r="93" spans="1:7" ht="15.75">
      <c r="A93" s="67"/>
      <c r="B93" s="116" t="s">
        <v>71</v>
      </c>
      <c r="C93" s="116"/>
      <c r="D93" s="116"/>
      <c r="E93" s="116"/>
      <c r="F93" s="116"/>
      <c r="G93" s="2"/>
    </row>
    <row r="94" spans="1:7" ht="15.75">
      <c r="A94" s="67"/>
      <c r="B94" s="64" t="s">
        <v>68</v>
      </c>
      <c r="C94" s="64"/>
      <c r="D94" s="21">
        <v>70</v>
      </c>
      <c r="E94" s="38"/>
      <c r="F94" s="32">
        <f>IF(E94&gt;1,70,E94*D94)</f>
        <v>0</v>
      </c>
      <c r="G94" s="2"/>
    </row>
    <row r="95" spans="1:7" ht="15.75">
      <c r="A95" s="67"/>
      <c r="B95" s="64" t="s">
        <v>69</v>
      </c>
      <c r="C95" s="64"/>
      <c r="D95" s="17">
        <v>40</v>
      </c>
      <c r="E95" s="36"/>
      <c r="F95" s="27">
        <f>IF(E95&gt;1,40,E95*D95)</f>
        <v>0</v>
      </c>
      <c r="G95" s="2"/>
    </row>
    <row r="96" spans="1:7" ht="15.75">
      <c r="A96" s="67"/>
      <c r="B96" s="64" t="s">
        <v>70</v>
      </c>
      <c r="C96" s="64"/>
      <c r="D96" s="17">
        <v>20</v>
      </c>
      <c r="E96" s="36"/>
      <c r="F96" s="27">
        <f>IF(E96&gt;1,20,E96*D96)</f>
        <v>0</v>
      </c>
      <c r="G96" s="2"/>
    </row>
    <row r="97" spans="1:7" ht="15.75">
      <c r="A97" s="67"/>
      <c r="B97" s="64" t="s">
        <v>72</v>
      </c>
      <c r="C97" s="64"/>
      <c r="D97" s="17">
        <v>10</v>
      </c>
      <c r="E97" s="36"/>
      <c r="F97" s="27">
        <f>IF(E97&gt;1,10,E97*D97)</f>
        <v>0</v>
      </c>
      <c r="G97" s="2"/>
    </row>
    <row r="98" spans="1:7" ht="15.75">
      <c r="A98" s="68"/>
      <c r="B98" s="86" t="s">
        <v>73</v>
      </c>
      <c r="C98" s="87"/>
      <c r="D98" s="87"/>
      <c r="E98" s="88"/>
      <c r="F98" s="28">
        <f>SUM(F94:F97)+SUM(F85:F92)</f>
        <v>0</v>
      </c>
      <c r="G98" s="2"/>
    </row>
    <row r="99" spans="1:7" ht="15.75">
      <c r="A99" s="5"/>
      <c r="B99" s="5"/>
      <c r="C99" s="6"/>
      <c r="D99" s="22"/>
      <c r="E99" s="39"/>
      <c r="F99" s="33"/>
      <c r="G99" s="7"/>
    </row>
    <row r="100" spans="1:7" ht="21.75" customHeight="1">
      <c r="A100" s="110" t="s">
        <v>30</v>
      </c>
      <c r="B100" s="111"/>
      <c r="C100" s="111"/>
      <c r="D100" s="111"/>
      <c r="E100" s="112"/>
      <c r="F100" s="42">
        <f>F22+F30+F37+F44+F51+F58+F67+F81+F98</f>
        <v>0</v>
      </c>
      <c r="G100" s="1"/>
    </row>
    <row r="101" spans="1:7" ht="15.75">
      <c r="A101" s="8"/>
      <c r="B101" s="8"/>
      <c r="C101" s="8"/>
      <c r="D101" s="23"/>
      <c r="E101" s="23"/>
      <c r="F101" s="34"/>
      <c r="G101" s="2"/>
    </row>
    <row r="102" spans="1:7" ht="15.75">
      <c r="A102" s="9">
        <v>10</v>
      </c>
      <c r="B102" s="113" t="s">
        <v>31</v>
      </c>
      <c r="C102" s="114"/>
      <c r="D102" s="114"/>
      <c r="E102" s="115"/>
      <c r="F102" s="41" t="s">
        <v>32</v>
      </c>
      <c r="G102" s="1">
        <f>IF(F102="","&lt;&lt;&lt; Selecione a opção adequada","")</f>
      </c>
    </row>
    <row r="103" spans="1:7" ht="15.75">
      <c r="A103" s="99" t="s">
        <v>33</v>
      </c>
      <c r="B103" s="100"/>
      <c r="C103" s="100"/>
      <c r="D103" s="100"/>
      <c r="E103" s="101"/>
      <c r="F103" s="35">
        <f>IF(F102="SIM",F100*5%,0)</f>
        <v>0</v>
      </c>
      <c r="G103" s="2"/>
    </row>
    <row r="104" spans="1:7" ht="15.75">
      <c r="A104" s="10"/>
      <c r="B104" s="10"/>
      <c r="C104" s="10"/>
      <c r="D104" s="23"/>
      <c r="E104" s="23"/>
      <c r="F104" s="34"/>
      <c r="G104" s="7"/>
    </row>
    <row r="105" spans="1:7" ht="15.75">
      <c r="A105" s="9">
        <v>11</v>
      </c>
      <c r="B105" s="102" t="s">
        <v>47</v>
      </c>
      <c r="C105" s="103"/>
      <c r="D105" s="103"/>
      <c r="E105" s="104"/>
      <c r="F105" s="41" t="s">
        <v>32</v>
      </c>
      <c r="G105" s="1">
        <f>IF(F105="","&lt;&lt;&lt; Selecione a opção adequada","")</f>
      </c>
    </row>
    <row r="106" spans="1:7" ht="15.75">
      <c r="A106" s="99" t="s">
        <v>34</v>
      </c>
      <c r="B106" s="100"/>
      <c r="C106" s="100"/>
      <c r="D106" s="100"/>
      <c r="E106" s="101"/>
      <c r="F106" s="35">
        <f>IF(F105="SIM",F100*2.5%,0)</f>
        <v>0</v>
      </c>
      <c r="G106" s="7"/>
    </row>
    <row r="107" spans="1:7" ht="15.75">
      <c r="A107" s="11"/>
      <c r="B107" s="11"/>
      <c r="C107" s="12"/>
      <c r="D107" s="24"/>
      <c r="E107" s="24"/>
      <c r="F107" s="24"/>
      <c r="G107" s="7"/>
    </row>
    <row r="108" spans="1:7" ht="21.75" customHeight="1">
      <c r="A108" s="105" t="s">
        <v>82</v>
      </c>
      <c r="B108" s="106"/>
      <c r="C108" s="106"/>
      <c r="D108" s="106"/>
      <c r="E108" s="107"/>
      <c r="F108" s="44">
        <f>IF(F102="","",IF(F105="","",(F100+F103+F106-F125)))</f>
        <v>0</v>
      </c>
      <c r="G108" s="1">
        <f>IF(F108="","&lt;&lt;&lt; Selecione os campos F85 e F88!","")</f>
      </c>
    </row>
    <row r="109" spans="1:7" ht="15.75">
      <c r="A109" s="2"/>
      <c r="B109" s="2"/>
      <c r="C109" s="2"/>
      <c r="D109" s="25"/>
      <c r="E109" s="25"/>
      <c r="F109" s="25"/>
      <c r="G109" s="13" t="s">
        <v>35</v>
      </c>
    </row>
    <row r="110" spans="1:7" ht="15.75">
      <c r="A110" s="2"/>
      <c r="B110" s="2"/>
      <c r="C110" s="2"/>
      <c r="D110" s="25"/>
      <c r="E110" s="25"/>
      <c r="F110" s="25"/>
      <c r="G110" s="2"/>
    </row>
  </sheetData>
  <sheetProtection password="8DF8" sheet="1" objects="1" scenarios="1" selectLockedCells="1"/>
  <mergeCells count="115">
    <mergeCell ref="A103:E103"/>
    <mergeCell ref="B105:E105"/>
    <mergeCell ref="A106:E106"/>
    <mergeCell ref="A108:E108"/>
    <mergeCell ref="B95:C95"/>
    <mergeCell ref="B96:C96"/>
    <mergeCell ref="B97:C97"/>
    <mergeCell ref="B64:C64"/>
    <mergeCell ref="B65:C65"/>
    <mergeCell ref="A100:E100"/>
    <mergeCell ref="B102:E102"/>
    <mergeCell ref="B89:C89"/>
    <mergeCell ref="B90:C90"/>
    <mergeCell ref="B91:C91"/>
    <mergeCell ref="B92:C92"/>
    <mergeCell ref="B93:F93"/>
    <mergeCell ref="B94:C94"/>
    <mergeCell ref="B69:C69"/>
    <mergeCell ref="B84:C84"/>
    <mergeCell ref="B98:E98"/>
    <mergeCell ref="A59:A67"/>
    <mergeCell ref="B78:C78"/>
    <mergeCell ref="B79:C79"/>
    <mergeCell ref="B80:C80"/>
    <mergeCell ref="B81:E81"/>
    <mergeCell ref="A82:A98"/>
    <mergeCell ref="B82:F83"/>
    <mergeCell ref="B85:C85"/>
    <mergeCell ref="B86:C86"/>
    <mergeCell ref="B87:C87"/>
    <mergeCell ref="B88:C88"/>
    <mergeCell ref="A68:A80"/>
    <mergeCell ref="B68:F68"/>
    <mergeCell ref="B70:C70"/>
    <mergeCell ref="B71:C71"/>
    <mergeCell ref="B72:C72"/>
    <mergeCell ref="B73:C73"/>
    <mergeCell ref="B74:C74"/>
    <mergeCell ref="B75:C75"/>
    <mergeCell ref="B76:C76"/>
    <mergeCell ref="B77:C77"/>
    <mergeCell ref="B66:C66"/>
    <mergeCell ref="B67:E67"/>
    <mergeCell ref="B45:F45"/>
    <mergeCell ref="B47:C47"/>
    <mergeCell ref="B48:C48"/>
    <mergeCell ref="B49:C49"/>
    <mergeCell ref="B57:E57"/>
    <mergeCell ref="B58:E58"/>
    <mergeCell ref="B52:F52"/>
    <mergeCell ref="B54:C54"/>
    <mergeCell ref="B55:C55"/>
    <mergeCell ref="B56:C56"/>
    <mergeCell ref="B50:E50"/>
    <mergeCell ref="B51:E51"/>
    <mergeCell ref="B59:F59"/>
    <mergeCell ref="B61:C61"/>
    <mergeCell ref="B62:C62"/>
    <mergeCell ref="B63:C63"/>
    <mergeCell ref="A52:A58"/>
    <mergeCell ref="B46:C46"/>
    <mergeCell ref="B53:C53"/>
    <mergeCell ref="B60:C60"/>
    <mergeCell ref="B31:F31"/>
    <mergeCell ref="B33:C33"/>
    <mergeCell ref="B34:C34"/>
    <mergeCell ref="B35:C35"/>
    <mergeCell ref="B44:E44"/>
    <mergeCell ref="B37:E37"/>
    <mergeCell ref="A31:A37"/>
    <mergeCell ref="B32:C32"/>
    <mergeCell ref="B39:C39"/>
    <mergeCell ref="B36:E36"/>
    <mergeCell ref="A38:A44"/>
    <mergeCell ref="B43:E43"/>
    <mergeCell ref="A45:A51"/>
    <mergeCell ref="B38:F38"/>
    <mergeCell ref="B40:C40"/>
    <mergeCell ref="B41:C41"/>
    <mergeCell ref="B42:C42"/>
    <mergeCell ref="A23:A30"/>
    <mergeCell ref="B23:F23"/>
    <mergeCell ref="B25:C25"/>
    <mergeCell ref="B26:C26"/>
    <mergeCell ref="B27:C27"/>
    <mergeCell ref="B28:C28"/>
    <mergeCell ref="B29:C29"/>
    <mergeCell ref="B30:E30"/>
    <mergeCell ref="B24:C24"/>
    <mergeCell ref="B20:C20"/>
    <mergeCell ref="B21:C21"/>
    <mergeCell ref="B22:E22"/>
    <mergeCell ref="A6:A22"/>
    <mergeCell ref="B6:F7"/>
    <mergeCell ref="B9:C9"/>
    <mergeCell ref="B10:C10"/>
    <mergeCell ref="B11:C11"/>
    <mergeCell ref="B12:C12"/>
    <mergeCell ref="B13:C13"/>
    <mergeCell ref="B14:C14"/>
    <mergeCell ref="B15:C15"/>
    <mergeCell ref="B16:C16"/>
    <mergeCell ref="B8:C8"/>
    <mergeCell ref="A5:F5"/>
    <mergeCell ref="C3:F3"/>
    <mergeCell ref="A1:B1"/>
    <mergeCell ref="C1:F1"/>
    <mergeCell ref="A2:B2"/>
    <mergeCell ref="C4:F4"/>
    <mergeCell ref="B17:F17"/>
    <mergeCell ref="B18:C18"/>
    <mergeCell ref="B19:C19"/>
    <mergeCell ref="A3:B3"/>
    <mergeCell ref="A4:B4"/>
    <mergeCell ref="C2:F2"/>
  </mergeCells>
  <conditionalFormatting sqref="F61:F66">
    <cfRule type="containsBlanks" priority="1" dxfId="0">
      <formula>LEN(TRIM(F61))=0</formula>
    </cfRule>
  </conditionalFormatting>
  <dataValidations count="1">
    <dataValidation type="list" allowBlank="1" showInputMessage="1" showErrorMessage="1" sqref="F105 F102">
      <formula1>"SIM,NÃO"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Microsoft Office</dc:creator>
  <cp:keywords/>
  <dc:description/>
  <cp:lastModifiedBy>Mariana Da Silva Buogo</cp:lastModifiedBy>
  <dcterms:created xsi:type="dcterms:W3CDTF">2018-01-22T17:51:03Z</dcterms:created>
  <dcterms:modified xsi:type="dcterms:W3CDTF">2018-03-21T19:50:14Z</dcterms:modified>
  <cp:category/>
  <cp:version/>
  <cp:contentType/>
  <cp:contentStatus/>
</cp:coreProperties>
</file>